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3915"/>
  </bookViews>
  <sheets>
    <sheet name="Muestra" sheetId="1" r:id="rId1"/>
    <sheet name="Supuestos" sheetId="2" r:id="rId2"/>
    <sheet name="Ruta 1" sheetId="3" r:id="rId3"/>
    <sheet name="Hoja1" sheetId="4" r:id="rId4"/>
  </sheets>
  <definedNames>
    <definedName name="_xlnm.Print_Area" localSheetId="2">'Ruta 1'!$B$3:$T$43</definedName>
  </definedNames>
  <calcPr calcId="145621"/>
  <fileRecoveryPr repairLoad="1"/>
</workbook>
</file>

<file path=xl/calcChain.xml><?xml version="1.0" encoding="utf-8"?>
<calcChain xmlns="http://schemas.openxmlformats.org/spreadsheetml/2006/main">
  <c r="H56" i="3" l="1"/>
  <c r="E53" i="3"/>
  <c r="F53" i="3"/>
  <c r="E52" i="3"/>
  <c r="O18" i="1"/>
  <c r="G31" i="1"/>
  <c r="G26" i="1"/>
  <c r="G24" i="1"/>
  <c r="G23" i="1"/>
  <c r="G16" i="1"/>
  <c r="G17" i="1"/>
  <c r="G18" i="1"/>
  <c r="G15" i="1"/>
  <c r="R5" i="1"/>
  <c r="R9" i="1"/>
  <c r="M16" i="2"/>
  <c r="L11" i="2"/>
  <c r="L12" i="2"/>
  <c r="L13" i="2"/>
  <c r="L14" i="2"/>
  <c r="L15" i="2"/>
  <c r="L16" i="2"/>
  <c r="L17" i="2"/>
  <c r="L10" i="2"/>
  <c r="M13" i="2" s="1"/>
  <c r="G89" i="3" l="1"/>
  <c r="K96" i="3"/>
  <c r="G88" i="3" l="1"/>
  <c r="G87" i="3"/>
  <c r="F83" i="3"/>
  <c r="F89" i="3" s="1"/>
  <c r="T74" i="3"/>
  <c r="S74" i="3"/>
  <c r="R74" i="3"/>
  <c r="P74" i="3"/>
  <c r="M73" i="3"/>
  <c r="L73" i="3"/>
  <c r="J73" i="3"/>
  <c r="I73" i="3"/>
  <c r="H73" i="3"/>
  <c r="G73" i="3"/>
  <c r="F73" i="3"/>
  <c r="E73" i="3"/>
  <c r="M72" i="3"/>
  <c r="L72" i="3"/>
  <c r="J72" i="3"/>
  <c r="I72" i="3"/>
  <c r="H72" i="3"/>
  <c r="G72" i="3"/>
  <c r="F72" i="3"/>
  <c r="E72" i="3"/>
  <c r="M71" i="3"/>
  <c r="L71" i="3"/>
  <c r="J71" i="3"/>
  <c r="I71" i="3"/>
  <c r="H71" i="3"/>
  <c r="G71" i="3"/>
  <c r="F71" i="3"/>
  <c r="E71" i="3"/>
  <c r="M70" i="3"/>
  <c r="L70" i="3"/>
  <c r="J70" i="3"/>
  <c r="I70" i="3"/>
  <c r="H70" i="3"/>
  <c r="G70" i="3"/>
  <c r="F70" i="3"/>
  <c r="E70" i="3"/>
  <c r="M69" i="3"/>
  <c r="L69" i="3"/>
  <c r="J69" i="3"/>
  <c r="I69" i="3"/>
  <c r="H69" i="3"/>
  <c r="G69" i="3"/>
  <c r="F69" i="3"/>
  <c r="E69" i="3"/>
  <c r="M68" i="3"/>
  <c r="L68" i="3"/>
  <c r="J68" i="3"/>
  <c r="I68" i="3"/>
  <c r="H68" i="3"/>
  <c r="G68" i="3"/>
  <c r="F68" i="3"/>
  <c r="E68" i="3"/>
  <c r="M67" i="3"/>
  <c r="L67" i="3"/>
  <c r="J67" i="3"/>
  <c r="I67" i="3"/>
  <c r="H67" i="3"/>
  <c r="G67" i="3"/>
  <c r="F67" i="3"/>
  <c r="E67" i="3"/>
  <c r="M66" i="3"/>
  <c r="L66" i="3"/>
  <c r="J66" i="3"/>
  <c r="I66" i="3"/>
  <c r="H66" i="3"/>
  <c r="G66" i="3"/>
  <c r="F66" i="3"/>
  <c r="E66" i="3"/>
  <c r="M65" i="3"/>
  <c r="M74" i="3" s="1"/>
  <c r="L65" i="3"/>
  <c r="L74" i="3" s="1"/>
  <c r="J65" i="3"/>
  <c r="J74" i="3" s="1"/>
  <c r="I65" i="3"/>
  <c r="I74" i="3" s="1"/>
  <c r="H65" i="3"/>
  <c r="H74" i="3" s="1"/>
  <c r="G65" i="3"/>
  <c r="G74" i="3" s="1"/>
  <c r="F65" i="3"/>
  <c r="F74" i="3" s="1"/>
  <c r="E65" i="3"/>
  <c r="E74" i="3" s="1"/>
  <c r="T62" i="3"/>
  <c r="S62" i="3"/>
  <c r="R62" i="3"/>
  <c r="P62" i="3"/>
  <c r="P76" i="3" s="1"/>
  <c r="M61" i="3"/>
  <c r="L61" i="3"/>
  <c r="J61" i="3"/>
  <c r="I61" i="3"/>
  <c r="H61" i="3"/>
  <c r="G61" i="3"/>
  <c r="F61" i="3"/>
  <c r="E61" i="3"/>
  <c r="K61" i="3" s="1"/>
  <c r="N61" i="3" s="1"/>
  <c r="O61" i="3" s="1"/>
  <c r="Q61" i="3" s="1"/>
  <c r="M60" i="3"/>
  <c r="L60" i="3"/>
  <c r="J60" i="3"/>
  <c r="I60" i="3"/>
  <c r="H60" i="3"/>
  <c r="G60" i="3"/>
  <c r="F60" i="3"/>
  <c r="E60" i="3"/>
  <c r="K60" i="3" s="1"/>
  <c r="N60" i="3" s="1"/>
  <c r="O60" i="3" s="1"/>
  <c r="Q60" i="3" s="1"/>
  <c r="M59" i="3"/>
  <c r="L59" i="3"/>
  <c r="J59" i="3"/>
  <c r="I59" i="3"/>
  <c r="H59" i="3"/>
  <c r="G59" i="3"/>
  <c r="F59" i="3"/>
  <c r="E59" i="3"/>
  <c r="K59" i="3" s="1"/>
  <c r="N59" i="3" s="1"/>
  <c r="O59" i="3" s="1"/>
  <c r="Q59" i="3" s="1"/>
  <c r="M58" i="3"/>
  <c r="L58" i="3"/>
  <c r="J58" i="3"/>
  <c r="I58" i="3"/>
  <c r="H58" i="3"/>
  <c r="G58" i="3"/>
  <c r="F58" i="3"/>
  <c r="E58" i="3"/>
  <c r="K58" i="3" s="1"/>
  <c r="N58" i="3" s="1"/>
  <c r="O58" i="3" s="1"/>
  <c r="Q58" i="3" s="1"/>
  <c r="M57" i="3"/>
  <c r="L57" i="3"/>
  <c r="J57" i="3"/>
  <c r="I57" i="3"/>
  <c r="H57" i="3"/>
  <c r="G57" i="3"/>
  <c r="F57" i="3"/>
  <c r="E57" i="3"/>
  <c r="K57" i="3" s="1"/>
  <c r="N57" i="3" s="1"/>
  <c r="O57" i="3" s="1"/>
  <c r="Q57" i="3" s="1"/>
  <c r="M56" i="3"/>
  <c r="L56" i="3"/>
  <c r="J56" i="3"/>
  <c r="I56" i="3"/>
  <c r="G56" i="3"/>
  <c r="F56" i="3"/>
  <c r="E56" i="3"/>
  <c r="M55" i="3"/>
  <c r="L55" i="3"/>
  <c r="J55" i="3"/>
  <c r="I55" i="3"/>
  <c r="H55" i="3"/>
  <c r="G55" i="3"/>
  <c r="F55" i="3"/>
  <c r="E55" i="3"/>
  <c r="M54" i="3"/>
  <c r="L54" i="3"/>
  <c r="J54" i="3"/>
  <c r="I54" i="3"/>
  <c r="H54" i="3"/>
  <c r="G54" i="3"/>
  <c r="F54" i="3"/>
  <c r="E54" i="3"/>
  <c r="M53" i="3"/>
  <c r="L53" i="3"/>
  <c r="J53" i="3"/>
  <c r="I53" i="3"/>
  <c r="H53" i="3"/>
  <c r="G53" i="3"/>
  <c r="K53" i="3" s="1"/>
  <c r="N53" i="3" s="1"/>
  <c r="O53" i="3" s="1"/>
  <c r="Q53" i="3" s="1"/>
  <c r="M52" i="3"/>
  <c r="L52" i="3"/>
  <c r="L62" i="3" s="1"/>
  <c r="L76" i="3" s="1"/>
  <c r="J52" i="3"/>
  <c r="J62" i="3" s="1"/>
  <c r="J76" i="3" s="1"/>
  <c r="I52" i="3"/>
  <c r="H52" i="3"/>
  <c r="G52" i="3"/>
  <c r="G62" i="3" s="1"/>
  <c r="G76" i="3" s="1"/>
  <c r="F52" i="3"/>
  <c r="F62" i="3" s="1"/>
  <c r="F76" i="3" s="1"/>
  <c r="M111" i="1"/>
  <c r="L108" i="1"/>
  <c r="K108" i="1"/>
  <c r="J108" i="1"/>
  <c r="I108" i="1"/>
  <c r="H108" i="1"/>
  <c r="F108" i="1"/>
  <c r="E108" i="1"/>
  <c r="D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3" i="1"/>
  <c r="M72" i="1"/>
  <c r="P70" i="1"/>
  <c r="M70" i="1"/>
  <c r="Q69" i="1"/>
  <c r="M69" i="1"/>
  <c r="Q68" i="1"/>
  <c r="M68" i="1"/>
  <c r="Q67" i="1"/>
  <c r="M67" i="1"/>
  <c r="Q66" i="1"/>
  <c r="G74" i="1" s="1"/>
  <c r="M74" i="1" s="1"/>
  <c r="M66" i="1"/>
  <c r="M65" i="1"/>
  <c r="M59" i="1"/>
  <c r="L55" i="1"/>
  <c r="K55" i="1"/>
  <c r="J55" i="1"/>
  <c r="I55" i="1"/>
  <c r="H55" i="1"/>
  <c r="F55" i="1"/>
  <c r="E55" i="1"/>
  <c r="D55" i="1"/>
  <c r="M54" i="1"/>
  <c r="M53" i="1"/>
  <c r="M51" i="1"/>
  <c r="M50" i="1"/>
  <c r="M48" i="1"/>
  <c r="M47" i="1"/>
  <c r="M46" i="1"/>
  <c r="M45" i="1"/>
  <c r="M44" i="1"/>
  <c r="M42" i="1"/>
  <c r="M41" i="1"/>
  <c r="M40" i="1"/>
  <c r="M39" i="1"/>
  <c r="M38" i="1"/>
  <c r="M37" i="1"/>
  <c r="M36" i="1"/>
  <c r="M35" i="1"/>
  <c r="M34" i="1"/>
  <c r="M33" i="1"/>
  <c r="M32" i="1"/>
  <c r="M30" i="1"/>
  <c r="M29" i="1"/>
  <c r="M28" i="1"/>
  <c r="M27" i="1"/>
  <c r="M25" i="1"/>
  <c r="M23" i="1"/>
  <c r="M22" i="1"/>
  <c r="M21" i="1"/>
  <c r="M20" i="1"/>
  <c r="M19" i="1"/>
  <c r="M18" i="1"/>
  <c r="M17" i="1"/>
  <c r="M16" i="1"/>
  <c r="M15" i="1"/>
  <c r="M14" i="1"/>
  <c r="M13" i="1"/>
  <c r="M12" i="1"/>
  <c r="P9" i="1"/>
  <c r="Q8" i="1" s="1"/>
  <c r="M52" i="1"/>
  <c r="K54" i="3" l="1"/>
  <c r="N54" i="3" s="1"/>
  <c r="O54" i="3" s="1"/>
  <c r="Q54" i="3" s="1"/>
  <c r="K66" i="3"/>
  <c r="N66" i="3" s="1"/>
  <c r="O66" i="3" s="1"/>
  <c r="Q66" i="3" s="1"/>
  <c r="K67" i="3"/>
  <c r="N67" i="3" s="1"/>
  <c r="O67" i="3" s="1"/>
  <c r="Q67" i="3" s="1"/>
  <c r="K68" i="3"/>
  <c r="N68" i="3" s="1"/>
  <c r="O68" i="3" s="1"/>
  <c r="Q68" i="3" s="1"/>
  <c r="K69" i="3"/>
  <c r="N69" i="3" s="1"/>
  <c r="O69" i="3" s="1"/>
  <c r="Q69" i="3" s="1"/>
  <c r="K70" i="3"/>
  <c r="N70" i="3" s="1"/>
  <c r="O70" i="3" s="1"/>
  <c r="Q70" i="3" s="1"/>
  <c r="K71" i="3"/>
  <c r="N71" i="3" s="1"/>
  <c r="O71" i="3" s="1"/>
  <c r="Q71" i="3" s="1"/>
  <c r="K72" i="3"/>
  <c r="N72" i="3" s="1"/>
  <c r="O72" i="3" s="1"/>
  <c r="Q72" i="3" s="1"/>
  <c r="K73" i="3"/>
  <c r="N73" i="3" s="1"/>
  <c r="O73" i="3" s="1"/>
  <c r="Q73" i="3" s="1"/>
  <c r="H62" i="3"/>
  <c r="H76" i="3" s="1"/>
  <c r="M62" i="3"/>
  <c r="M76" i="3" s="1"/>
  <c r="K55" i="3"/>
  <c r="N55" i="3" s="1"/>
  <c r="O55" i="3" s="1"/>
  <c r="Q55" i="3" s="1"/>
  <c r="K56" i="3"/>
  <c r="N56" i="3" s="1"/>
  <c r="O56" i="3" s="1"/>
  <c r="Q56" i="3" s="1"/>
  <c r="E62" i="3"/>
  <c r="E76" i="3" s="1"/>
  <c r="I62" i="3"/>
  <c r="I76" i="3" s="1"/>
  <c r="M31" i="1"/>
  <c r="M11" i="1"/>
  <c r="Q9" i="1"/>
  <c r="Q10" i="1" s="1"/>
  <c r="Q70" i="1"/>
  <c r="G71" i="1"/>
  <c r="K52" i="3"/>
  <c r="K65" i="3"/>
  <c r="R76" i="3"/>
  <c r="H83" i="3" s="1"/>
  <c r="S76" i="3"/>
  <c r="I83" i="3" s="1"/>
  <c r="T76" i="3"/>
  <c r="J83" i="3" s="1"/>
  <c r="F87" i="3"/>
  <c r="K87" i="3" s="1"/>
  <c r="F88" i="3"/>
  <c r="K88" i="3" s="1"/>
  <c r="M49" i="1" l="1"/>
  <c r="M26" i="1"/>
  <c r="M43" i="1"/>
  <c r="M24" i="1"/>
  <c r="K83" i="3"/>
  <c r="K74" i="3"/>
  <c r="N65" i="3"/>
  <c r="K62" i="3"/>
  <c r="N52" i="3"/>
  <c r="G108" i="1"/>
  <c r="M71" i="1"/>
  <c r="M108" i="1" s="1"/>
  <c r="M55" i="1"/>
  <c r="G55" i="1"/>
  <c r="N62" i="3" l="1"/>
  <c r="O52" i="3"/>
  <c r="K76" i="3"/>
  <c r="N74" i="3"/>
  <c r="O65" i="3"/>
  <c r="K92" i="3" l="1"/>
  <c r="H93" i="3"/>
  <c r="K93" i="3" s="1"/>
  <c r="O74" i="3"/>
  <c r="Q65" i="3"/>
  <c r="Q74" i="3" s="1"/>
  <c r="O62" i="3"/>
  <c r="O76" i="3" s="1"/>
  <c r="Q52" i="3"/>
  <c r="Q62" i="3" s="1"/>
  <c r="N76" i="3"/>
  <c r="Q76" i="3" l="1"/>
  <c r="H89" i="3" s="1"/>
  <c r="K89" i="3" l="1"/>
  <c r="K90" i="3" s="1"/>
  <c r="K94" i="3"/>
  <c r="K98" i="3" l="1"/>
</calcChain>
</file>

<file path=xl/sharedStrings.xml><?xml version="1.0" encoding="utf-8"?>
<sst xmlns="http://schemas.openxmlformats.org/spreadsheetml/2006/main" count="417" uniqueCount="200">
  <si>
    <t>Encuestas Residenciales</t>
  </si>
  <si>
    <t>Encuestas Comerciales</t>
  </si>
  <si>
    <t>Encuesta No Residenciales</t>
  </si>
  <si>
    <t>Gran Total</t>
  </si>
  <si>
    <t>Distribución Encuestas Rurales</t>
  </si>
  <si>
    <t>Región</t>
  </si>
  <si>
    <t>Municipio</t>
  </si>
  <si>
    <t>Urbanas</t>
  </si>
  <si>
    <t>Rurales</t>
  </si>
  <si>
    <t>Total</t>
  </si>
  <si>
    <t>Cordillera</t>
  </si>
  <si>
    <t>Taminango</t>
  </si>
  <si>
    <t>Viviendas</t>
  </si>
  <si>
    <t>Encuestas</t>
  </si>
  <si>
    <t>Cumbitara</t>
  </si>
  <si>
    <t>Tot estrato 1</t>
  </si>
  <si>
    <t>Subtotal Cordillera</t>
  </si>
  <si>
    <t>Tot estrato 2</t>
  </si>
  <si>
    <t>Tot estrato 3</t>
  </si>
  <si>
    <t>Municpio de Cumbitara</t>
  </si>
  <si>
    <t>Centro Poblado</t>
  </si>
  <si>
    <t>Rural</t>
  </si>
  <si>
    <t>Encuestas Rurales</t>
  </si>
  <si>
    <t>Encuestas Urbanas</t>
  </si>
  <si>
    <t>Centros Poblados</t>
  </si>
  <si>
    <t>estrato</t>
  </si>
  <si>
    <t>random</t>
  </si>
  <si>
    <t>Resid</t>
  </si>
  <si>
    <t>Comer</t>
  </si>
  <si>
    <t>No resid</t>
  </si>
  <si>
    <t>Nro veredas</t>
  </si>
  <si>
    <t>Pisanda</t>
  </si>
  <si>
    <t>cp</t>
  </si>
  <si>
    <t>Suma viviendas de veredas seleccionadas</t>
  </si>
  <si>
    <t>Santa Rosa</t>
  </si>
  <si>
    <t>Estrato 1</t>
  </si>
  <si>
    <t>Damasco</t>
  </si>
  <si>
    <t>Estrato 2</t>
  </si>
  <si>
    <t>Sidón</t>
  </si>
  <si>
    <t>Estrato 3</t>
  </si>
  <si>
    <t>Tabiles</t>
  </si>
  <si>
    <t>El Consuelo</t>
  </si>
  <si>
    <t>El Desierto</t>
  </si>
  <si>
    <t>Buena Vista</t>
  </si>
  <si>
    <t>Campo Bello</t>
  </si>
  <si>
    <t>La Tola</t>
  </si>
  <si>
    <t>Santa Helena</t>
  </si>
  <si>
    <t>San Antonio</t>
  </si>
  <si>
    <t>El Veinticuatro</t>
  </si>
  <si>
    <t>Santa Marta</t>
  </si>
  <si>
    <t>La Esperanza</t>
  </si>
  <si>
    <t>El Caucho</t>
  </si>
  <si>
    <t>Bella Vista</t>
  </si>
  <si>
    <t>La Herradura</t>
  </si>
  <si>
    <t>La Perdiz</t>
  </si>
  <si>
    <t>San Luis</t>
  </si>
  <si>
    <t>Aminda</t>
  </si>
  <si>
    <t>Buenos Aires</t>
  </si>
  <si>
    <t>Cristo Rey</t>
  </si>
  <si>
    <t>Palo Grande</t>
  </si>
  <si>
    <t>La Floresta</t>
  </si>
  <si>
    <t>Guadualito</t>
  </si>
  <si>
    <t>Llano Verde</t>
  </si>
  <si>
    <t>Yanazara</t>
  </si>
  <si>
    <t>El Desplayado</t>
  </si>
  <si>
    <t>Guayabalito</t>
  </si>
  <si>
    <t>La Espiga</t>
  </si>
  <si>
    <t>La Florida</t>
  </si>
  <si>
    <t>La Roncadora</t>
  </si>
  <si>
    <t>Las Piedras</t>
  </si>
  <si>
    <t>Miguel Nulpi</t>
  </si>
  <si>
    <t>Monte Alto</t>
  </si>
  <si>
    <t>Pesqueria</t>
  </si>
  <si>
    <t>Punta de Vargas</t>
  </si>
  <si>
    <t>San Agustin</t>
  </si>
  <si>
    <t>San Jose de Bijao</t>
  </si>
  <si>
    <t>San Jose de Taitan</t>
  </si>
  <si>
    <t>San Martin</t>
  </si>
  <si>
    <t>Santa Ana</t>
  </si>
  <si>
    <t>Santa Cecilia</t>
  </si>
  <si>
    <t>Total Rurales</t>
  </si>
  <si>
    <t>Cumbitara Cabecera</t>
  </si>
  <si>
    <t>Municipio de Taminango</t>
  </si>
  <si>
    <t>Veredas</t>
  </si>
  <si>
    <t>Bellavista</t>
  </si>
  <si>
    <t>Don Diego</t>
  </si>
  <si>
    <t>El Arado</t>
  </si>
  <si>
    <t>El Chilcal</t>
  </si>
  <si>
    <t>El Páramo</t>
  </si>
  <si>
    <t>La Cocha</t>
  </si>
  <si>
    <t>La Concordia</t>
  </si>
  <si>
    <t>Limoncito</t>
  </si>
  <si>
    <t>San Isidro</t>
  </si>
  <si>
    <t>Taminanguito</t>
  </si>
  <si>
    <t>Turbambilla</t>
  </si>
  <si>
    <t>Loma Larga</t>
  </si>
  <si>
    <t>Palobobo</t>
  </si>
  <si>
    <t>La Llana</t>
  </si>
  <si>
    <t>El Hueco</t>
  </si>
  <si>
    <t>Guayacanal</t>
  </si>
  <si>
    <t>Majuando</t>
  </si>
  <si>
    <t>Méjico</t>
  </si>
  <si>
    <t>Chapungo</t>
  </si>
  <si>
    <t>Guambuyaco</t>
  </si>
  <si>
    <t>Panoya</t>
  </si>
  <si>
    <t>El Platanal</t>
  </si>
  <si>
    <t>La Palma</t>
  </si>
  <si>
    <t>Manipia</t>
  </si>
  <si>
    <t>Pasofeo</t>
  </si>
  <si>
    <t>El Pantano</t>
  </si>
  <si>
    <t>El Salado</t>
  </si>
  <si>
    <t>Algodonal</t>
  </si>
  <si>
    <t>Las Juntas</t>
  </si>
  <si>
    <t>Lecheral</t>
  </si>
  <si>
    <t>Papayal</t>
  </si>
  <si>
    <t>Viento Libre</t>
  </si>
  <si>
    <t>Corneta</t>
  </si>
  <si>
    <t>Remolino</t>
  </si>
  <si>
    <t>Granada</t>
  </si>
  <si>
    <t>El Tablón</t>
  </si>
  <si>
    <t>Curiaco</t>
  </si>
  <si>
    <t>El Manzano</t>
  </si>
  <si>
    <t>Charguayaco</t>
  </si>
  <si>
    <t>Cumbal</t>
  </si>
  <si>
    <t>El Diviso</t>
  </si>
  <si>
    <t>Manajuana</t>
  </si>
  <si>
    <t>Taminango Cabecera</t>
  </si>
  <si>
    <t>Supuestos para el Operativo de Campo</t>
  </si>
  <si>
    <t>Control</t>
  </si>
  <si>
    <t>Tratamiento</t>
  </si>
  <si>
    <t>Promedio</t>
  </si>
  <si>
    <t>Duración de la encuesta (horas)</t>
  </si>
  <si>
    <t>Encuestas día encuestador</t>
  </si>
  <si>
    <t>GASTOS DE OPERACIÓN</t>
  </si>
  <si>
    <t>Producto</t>
  </si>
  <si>
    <t>Valor Día*P</t>
  </si>
  <si>
    <t>Pernoctada cabecera</t>
  </si>
  <si>
    <t>Pernoctada Rural o indígena</t>
  </si>
  <si>
    <t>Viático sin alojamiento</t>
  </si>
  <si>
    <t>Alimentación</t>
  </si>
  <si>
    <t>comunicaciones, fotoc, etc</t>
  </si>
  <si>
    <t>Transporte (Valor trayecto tipo 1)</t>
  </si>
  <si>
    <t>Grado de complejidad menor</t>
  </si>
  <si>
    <t>Transporte (Valor trayecto tipo 2)</t>
  </si>
  <si>
    <t>Grado de complejidad intermedio</t>
  </si>
  <si>
    <t>Transporte (Valor trayectio tipo 3)</t>
  </si>
  <si>
    <t>Grado de complejidad mayor</t>
  </si>
  <si>
    <t>Imprevistos para la ruta</t>
  </si>
  <si>
    <t>Valor a pagar por encuesta Urbana</t>
  </si>
  <si>
    <t>Valor a pagar por encuesta rural</t>
  </si>
  <si>
    <t>digitada encuesta en papel</t>
  </si>
  <si>
    <t>Valor diario coordinación</t>
  </si>
  <si>
    <t>Vereda</t>
  </si>
  <si>
    <t>Centro Poblado o Cabecera</t>
  </si>
  <si>
    <t>Detalle de la Muestra</t>
  </si>
  <si>
    <t>Población de Referencia</t>
  </si>
  <si>
    <t>Distancia en kilómetros</t>
  </si>
  <si>
    <t>Carretera principal</t>
  </si>
  <si>
    <t>Límite de Municipio</t>
  </si>
  <si>
    <t>Carreteable</t>
  </si>
  <si>
    <t/>
  </si>
  <si>
    <t/>
  </si>
  <si>
    <t>Datos Programación Ruta:</t>
  </si>
  <si>
    <t>Número de Encuestadores</t>
  </si>
  <si>
    <t>Nro encuestas Rurales</t>
  </si>
  <si>
    <t>Nro encuestas  Urbanas</t>
  </si>
  <si>
    <t>Tot</t>
  </si>
  <si>
    <t>Carga</t>
  </si>
  <si>
    <t>Nro</t>
  </si>
  <si>
    <t>Prom</t>
  </si>
  <si>
    <t>Nro. de días</t>
  </si>
  <si>
    <t>Transporte</t>
  </si>
  <si>
    <t>Comerc</t>
  </si>
  <si>
    <t>No res</t>
  </si>
  <si>
    <t>Enc</t>
  </si>
  <si>
    <t>x dia</t>
  </si>
  <si>
    <t>x enc</t>
  </si>
  <si>
    <t>logis</t>
  </si>
  <si>
    <t>Tipo 1</t>
  </si>
  <si>
    <t>Tipo 2</t>
  </si>
  <si>
    <t>Tipo 3</t>
  </si>
  <si>
    <t>Gran total</t>
  </si>
  <si>
    <t>Costos de la Ruta</t>
  </si>
  <si>
    <t>Nro Enc</t>
  </si>
  <si>
    <t>Nro Coord</t>
  </si>
  <si>
    <t>Valores dinero</t>
  </si>
  <si>
    <t>Transporte veredal</t>
  </si>
  <si>
    <t>Nro Días</t>
  </si>
  <si>
    <t>Pernoctada urbana</t>
  </si>
  <si>
    <t>Total Viáticos</t>
  </si>
  <si>
    <t>Valor pago encuestas</t>
  </si>
  <si>
    <t>Valor pago digitación</t>
  </si>
  <si>
    <t>Nro encuestas</t>
  </si>
  <si>
    <t>Valor pago coordinación</t>
  </si>
  <si>
    <t>Pagos varios</t>
  </si>
  <si>
    <t>Total Valor Ruta</t>
  </si>
  <si>
    <t>Pago por encuesta coordinación</t>
  </si>
  <si>
    <t>Pernoctada rural</t>
  </si>
  <si>
    <t>Municipio de Cumbitara</t>
  </si>
  <si>
    <t>Estrato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</si>
</sst>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\-??_);_(@_)"/>
    <numFmt numFmtId="165" formatCode="_(* #,##0_);_(* \(#,##0\);_(* \-??_);_(@_)"/>
    <numFmt numFmtId="166" formatCode="_(&quot;$ &quot;* #,##0_);_(&quot;$ &quot;* \(#,##0\);_(&quot;$ &quot;* \-_);_(@_)"/>
    <numFmt numFmtId="167" formatCode="0.0"/>
    <numFmt numFmtId="168" formatCode="#,##0.0_);\(#,##0.0\)"/>
    <numFmt numFmtId="169" formatCode="&quot;$ &quot;#,##0"/>
  </numFmts>
  <fonts count="2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color rgb="FF0000FF"/>
      <name val="Arial"/>
      <family val="2"/>
      <charset val="1"/>
    </font>
    <font>
      <b/>
      <sz val="9"/>
      <color rgb="FF003366"/>
      <name val="Arial"/>
      <family val="2"/>
      <charset val="1"/>
    </font>
    <font>
      <sz val="10"/>
      <color rgb="FF003366"/>
      <name val="Arial"/>
      <family val="2"/>
      <charset val="1"/>
    </font>
    <font>
      <sz val="8"/>
      <color rgb="FF003366"/>
      <name val="Arial"/>
      <family val="2"/>
      <charset val="1"/>
    </font>
    <font>
      <sz val="9"/>
      <name val="MS Sans Serif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9"/>
      <color rgb="FF000000"/>
      <name val="Calibri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9"/>
      <color rgb="FF0000FF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3366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8EB4E3"/>
        <bgColor rgb="FF93CDDD"/>
      </patternFill>
    </fill>
    <fill>
      <patternFill patternType="solid">
        <fgColor rgb="FFB7DEE8"/>
        <bgColor rgb="FF93CDDD"/>
      </patternFill>
    </fill>
    <fill>
      <patternFill patternType="solid">
        <fgColor rgb="FF00B0F0"/>
        <bgColor rgb="FF33CCCC"/>
      </patternFill>
    </fill>
    <fill>
      <patternFill patternType="solid">
        <fgColor rgb="FF93CDDD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99FFCC"/>
        <bgColor rgb="FFCCFFCC"/>
      </patternFill>
    </fill>
    <fill>
      <patternFill patternType="solid">
        <fgColor theme="0"/>
        <bgColor rgb="FF93CDDD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3" tint="0.59999389629810485"/>
        <bgColor rgb="FF93CDDD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1" fillId="0" borderId="0"/>
    <xf numFmtId="0" fontId="1" fillId="0" borderId="0"/>
  </cellStyleXfs>
  <cellXfs count="22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/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Font="1"/>
    <xf numFmtId="1" fontId="0" fillId="0" borderId="0" xfId="0" applyNumberFormat="1" applyAlignment="1">
      <alignment horizontal="center"/>
    </xf>
    <xf numFmtId="0" fontId="0" fillId="2" borderId="3" xfId="0" applyFont="1" applyFill="1" applyBorder="1"/>
    <xf numFmtId="1" fontId="2" fillId="0" borderId="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5" fontId="0" fillId="0" borderId="0" xfId="1" applyNumberFormat="1" applyFont="1" applyBorder="1" applyAlignment="1" applyProtection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vertical="center"/>
    </xf>
    <xf numFmtId="0" fontId="2" fillId="4" borderId="2" xfId="0" applyFont="1" applyFill="1" applyBorder="1" applyAlignment="1">
      <alignment horizontal="center"/>
    </xf>
    <xf numFmtId="0" fontId="0" fillId="0" borderId="0" xfId="0"/>
    <xf numFmtId="0" fontId="0" fillId="0" borderId="2" xfId="0" applyFont="1" applyBorder="1" applyAlignment="1">
      <alignment horizontal="left"/>
    </xf>
    <xf numFmtId="1" fontId="0" fillId="0" borderId="2" xfId="0" applyNumberForma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4" fillId="0" borderId="0" xfId="0" applyFont="1"/>
    <xf numFmtId="0" fontId="0" fillId="6" borderId="0" xfId="0" applyFill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7" xfId="2" applyFont="1" applyBorder="1" applyAlignment="1">
      <alignment horizontal="center"/>
    </xf>
    <xf numFmtId="0" fontId="6" fillId="0" borderId="8" xfId="0" applyFont="1" applyBorder="1"/>
    <xf numFmtId="0" fontId="6" fillId="0" borderId="7" xfId="0" applyFont="1" applyBorder="1"/>
    <xf numFmtId="0" fontId="6" fillId="0" borderId="9" xfId="0" applyFont="1" applyBorder="1"/>
    <xf numFmtId="166" fontId="7" fillId="7" borderId="10" xfId="0" applyNumberFormat="1" applyFont="1" applyFill="1" applyBorder="1"/>
    <xf numFmtId="0" fontId="6" fillId="0" borderId="11" xfId="0" applyFont="1" applyBorder="1"/>
    <xf numFmtId="166" fontId="7" fillId="7" borderId="12" xfId="0" applyNumberFormat="1" applyFont="1" applyFill="1" applyBorder="1"/>
    <xf numFmtId="0" fontId="6" fillId="0" borderId="8" xfId="0" applyFont="1" applyBorder="1"/>
    <xf numFmtId="166" fontId="7" fillId="7" borderId="13" xfId="0" applyNumberFormat="1" applyFont="1" applyFill="1" applyBorder="1"/>
    <xf numFmtId="0" fontId="6" fillId="0" borderId="9" xfId="0" applyFont="1" applyBorder="1"/>
    <xf numFmtId="166" fontId="7" fillId="7" borderId="14" xfId="0" applyNumberFormat="1" applyFont="1" applyFill="1" applyBorder="1"/>
    <xf numFmtId="0" fontId="6" fillId="0" borderId="11" xfId="0" applyFont="1" applyBorder="1"/>
    <xf numFmtId="166" fontId="7" fillId="7" borderId="15" xfId="0" applyNumberFormat="1" applyFont="1" applyFill="1" applyBorder="1"/>
    <xf numFmtId="0" fontId="1" fillId="0" borderId="0" xfId="2"/>
    <xf numFmtId="167" fontId="1" fillId="0" borderId="0" xfId="2" applyNumberFormat="1"/>
    <xf numFmtId="0" fontId="5" fillId="0" borderId="0" xfId="2" applyFont="1" applyBorder="1"/>
    <xf numFmtId="0" fontId="6" fillId="0" borderId="0" xfId="2" applyFont="1" applyBorder="1"/>
    <xf numFmtId="0" fontId="6" fillId="0" borderId="0" xfId="2" applyFont="1" applyBorder="1"/>
    <xf numFmtId="1" fontId="6" fillId="0" borderId="0" xfId="2" applyNumberFormat="1" applyFont="1" applyBorder="1" applyAlignment="1">
      <alignment horizontal="center"/>
    </xf>
    <xf numFmtId="1" fontId="5" fillId="0" borderId="0" xfId="2" applyNumberFormat="1" applyFont="1" applyBorder="1" applyAlignment="1">
      <alignment horizontal="center"/>
    </xf>
    <xf numFmtId="1" fontId="8" fillId="0" borderId="0" xfId="2" applyNumberFormat="1" applyFont="1" applyBorder="1" applyAlignment="1">
      <alignment horizontal="center"/>
    </xf>
    <xf numFmtId="167" fontId="9" fillId="0" borderId="0" xfId="2" applyNumberFormat="1" applyFont="1" applyBorder="1"/>
    <xf numFmtId="167" fontId="5" fillId="0" borderId="0" xfId="2" applyNumberFormat="1" applyFont="1" applyBorder="1"/>
    <xf numFmtId="0" fontId="1" fillId="0" borderId="0" xfId="2" applyBorder="1"/>
    <xf numFmtId="0" fontId="10" fillId="0" borderId="0" xfId="2" applyFont="1"/>
    <xf numFmtId="0" fontId="1" fillId="0" borderId="2" xfId="2" applyFont="1" applyBorder="1" applyAlignment="1">
      <alignment horizontal="center"/>
    </xf>
    <xf numFmtId="0" fontId="1" fillId="0" borderId="0" xfId="2" applyFont="1"/>
    <xf numFmtId="0" fontId="6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1" fontId="11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/>
    </xf>
    <xf numFmtId="167" fontId="6" fillId="0" borderId="0" xfId="2" applyNumberFormat="1" applyFont="1" applyBorder="1" applyAlignment="1">
      <alignment horizontal="center" vertical="center"/>
    </xf>
    <xf numFmtId="167" fontId="11" fillId="0" borderId="0" xfId="2" applyNumberFormat="1" applyFont="1" applyBorder="1" applyAlignment="1">
      <alignment horizontal="center" vertical="center"/>
    </xf>
    <xf numFmtId="0" fontId="2" fillId="0" borderId="2" xfId="2" applyFont="1" applyBorder="1"/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6" fillId="0" borderId="0" xfId="2" applyFont="1" applyBorder="1"/>
    <xf numFmtId="0" fontId="6" fillId="0" borderId="0" xfId="2" applyFont="1"/>
    <xf numFmtId="0" fontId="6" fillId="0" borderId="0" xfId="2" applyFont="1"/>
    <xf numFmtId="167" fontId="1" fillId="0" borderId="0" xfId="2" applyNumberFormat="1"/>
    <xf numFmtId="0" fontId="1" fillId="0" borderId="0" xfId="2" applyFont="1" applyBorder="1"/>
    <xf numFmtId="0" fontId="13" fillId="0" borderId="0" xfId="2" applyFont="1" applyAlignment="1">
      <alignment horizontal="left" indent="2"/>
    </xf>
    <xf numFmtId="0" fontId="13" fillId="0" borderId="0" xfId="2" applyFont="1" applyAlignment="1">
      <alignment horizontal="center"/>
    </xf>
    <xf numFmtId="0" fontId="14" fillId="0" borderId="0" xfId="2" applyFont="1"/>
    <xf numFmtId="1" fontId="1" fillId="0" borderId="2" xfId="2" applyNumberFormat="1" applyBorder="1" applyAlignment="1">
      <alignment horizontal="center"/>
    </xf>
    <xf numFmtId="0" fontId="1" fillId="0" borderId="0" xfId="2" applyFont="1" applyBorder="1"/>
    <xf numFmtId="0" fontId="5" fillId="0" borderId="0" xfId="2" applyFont="1"/>
    <xf numFmtId="0" fontId="5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3" fillId="0" borderId="0" xfId="2" applyFont="1" applyAlignment="1">
      <alignment horizontal="left" indent="2"/>
    </xf>
    <xf numFmtId="0" fontId="13" fillId="0" borderId="0" xfId="2" applyFont="1" applyAlignment="1">
      <alignment horizontal="center"/>
    </xf>
    <xf numFmtId="0" fontId="1" fillId="0" borderId="0" xfId="2"/>
    <xf numFmtId="1" fontId="1" fillId="0" borderId="0" xfId="2" applyNumberFormat="1" applyAlignment="1">
      <alignment horizontal="center"/>
    </xf>
    <xf numFmtId="0" fontId="3" fillId="0" borderId="0" xfId="2" applyFont="1" applyBorder="1" applyAlignment="1">
      <alignment vertical="center"/>
    </xf>
    <xf numFmtId="167" fontId="1" fillId="0" borderId="0" xfId="2" applyNumberFormat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1" fillId="0" borderId="0" xfId="2" applyAlignment="1">
      <alignment horizontal="right"/>
    </xf>
    <xf numFmtId="0" fontId="16" fillId="0" borderId="0" xfId="2" applyFont="1" applyAlignment="1">
      <alignment horizontal="center"/>
    </xf>
    <xf numFmtId="0" fontId="17" fillId="0" borderId="0" xfId="2" applyFont="1"/>
    <xf numFmtId="0" fontId="14" fillId="0" borderId="0" xfId="2" applyFont="1" applyBorder="1"/>
    <xf numFmtId="0" fontId="2" fillId="0" borderId="0" xfId="2" applyFont="1" applyBorder="1" applyAlignment="1"/>
    <xf numFmtId="37" fontId="18" fillId="7" borderId="2" xfId="2" applyNumberFormat="1" applyFont="1" applyFill="1" applyBorder="1" applyAlignment="1">
      <alignment horizont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9" fillId="0" borderId="8" xfId="2" applyFont="1" applyBorder="1" applyAlignment="1">
      <alignment horizontal="center"/>
    </xf>
    <xf numFmtId="0" fontId="19" fillId="0" borderId="7" xfId="2" applyFont="1" applyBorder="1" applyAlignment="1">
      <alignment horizontal="center"/>
    </xf>
    <xf numFmtId="0" fontId="20" fillId="0" borderId="7" xfId="2" applyFont="1" applyBorder="1"/>
    <xf numFmtId="0" fontId="5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16" xfId="2" applyBorder="1" applyAlignment="1">
      <alignment horizontal="center"/>
    </xf>
    <xf numFmtId="0" fontId="1" fillId="0" borderId="17" xfId="2" applyBorder="1" applyAlignment="1">
      <alignment horizontal="center"/>
    </xf>
    <xf numFmtId="0" fontId="19" fillId="0" borderId="2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9" fillId="0" borderId="11" xfId="2" applyFont="1" applyBorder="1" applyAlignment="1">
      <alignment horizontal="center" vertical="top"/>
    </xf>
    <xf numFmtId="0" fontId="19" fillId="0" borderId="12" xfId="2" applyFont="1" applyBorder="1" applyAlignment="1">
      <alignment horizontal="center" vertical="top"/>
    </xf>
    <xf numFmtId="0" fontId="20" fillId="0" borderId="12" xfId="2" applyFont="1" applyBorder="1" applyAlignment="1">
      <alignment horizontal="center" vertical="top"/>
    </xf>
    <xf numFmtId="0" fontId="19" fillId="0" borderId="2" xfId="2" applyFont="1" applyBorder="1" applyAlignment="1">
      <alignment horizontal="center"/>
    </xf>
    <xf numFmtId="0" fontId="19" fillId="0" borderId="2" xfId="2" applyFont="1" applyBorder="1"/>
    <xf numFmtId="1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37" fontId="1" fillId="0" borderId="0" xfId="2" applyNumberFormat="1" applyAlignment="1">
      <alignment horizontal="center"/>
    </xf>
    <xf numFmtId="167" fontId="1" fillId="0" borderId="0" xfId="2" applyNumberFormat="1" applyAlignment="1">
      <alignment horizontal="center"/>
    </xf>
    <xf numFmtId="168" fontId="18" fillId="7" borderId="0" xfId="2" applyNumberFormat="1" applyFont="1" applyFill="1" applyBorder="1" applyAlignment="1">
      <alignment horizontal="center"/>
    </xf>
    <xf numFmtId="37" fontId="18" fillId="7" borderId="0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left"/>
    </xf>
    <xf numFmtId="0" fontId="0" fillId="0" borderId="0" xfId="2" applyFont="1"/>
    <xf numFmtId="0" fontId="0" fillId="0" borderId="0" xfId="2" applyFont="1" applyBorder="1"/>
    <xf numFmtId="0" fontId="6" fillId="0" borderId="2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wrapText="1"/>
    </xf>
    <xf numFmtId="0" fontId="1" fillId="0" borderId="2" xfId="2" applyFont="1" applyBorder="1" applyAlignment="1"/>
    <xf numFmtId="37" fontId="1" fillId="0" borderId="2" xfId="2" applyNumberFormat="1" applyBorder="1" applyAlignment="1">
      <alignment horizontal="center"/>
    </xf>
    <xf numFmtId="0" fontId="1" fillId="8" borderId="2" xfId="2" applyFill="1" applyBorder="1" applyAlignment="1">
      <alignment horizontal="center"/>
    </xf>
    <xf numFmtId="0" fontId="1" fillId="0" borderId="2" xfId="2" applyFont="1" applyBorder="1" applyAlignment="1">
      <alignment horizontal="center" vertical="center" wrapText="1"/>
    </xf>
    <xf numFmtId="37" fontId="18" fillId="7" borderId="2" xfId="2" applyNumberFormat="1" applyFont="1" applyFill="1" applyBorder="1" applyAlignment="1">
      <alignment horizontal="center" vertical="center"/>
    </xf>
    <xf numFmtId="16" fontId="0" fillId="0" borderId="0" xfId="0" applyNumberFormat="1"/>
    <xf numFmtId="0" fontId="22" fillId="0" borderId="0" xfId="2" applyFont="1"/>
    <xf numFmtId="166" fontId="0" fillId="0" borderId="0" xfId="0" applyNumberFormat="1"/>
    <xf numFmtId="166" fontId="1" fillId="0" borderId="0" xfId="2" applyNumberFormat="1"/>
    <xf numFmtId="0" fontId="0" fillId="0" borderId="2" xfId="0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0" fontId="3" fillId="9" borderId="2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10" borderId="2" xfId="0" applyFont="1" applyFill="1" applyBorder="1" applyAlignment="1">
      <alignment horizontal="left"/>
    </xf>
    <xf numFmtId="0" fontId="0" fillId="10" borderId="2" xfId="0" applyFont="1" applyFill="1" applyBorder="1" applyAlignment="1">
      <alignment horizontal="center"/>
    </xf>
    <xf numFmtId="0" fontId="1" fillId="0" borderId="18" xfId="2" applyBorder="1"/>
    <xf numFmtId="1" fontId="1" fillId="0" borderId="18" xfId="2" applyNumberFormat="1" applyBorder="1" applyAlignment="1">
      <alignment horizontal="center"/>
    </xf>
    <xf numFmtId="0" fontId="3" fillId="0" borderId="18" xfId="2" applyFont="1" applyBorder="1" applyAlignment="1">
      <alignment vertical="center"/>
    </xf>
    <xf numFmtId="0" fontId="1" fillId="0" borderId="18" xfId="2" applyFont="1" applyBorder="1" applyAlignment="1">
      <alignment horizontal="center"/>
    </xf>
    <xf numFmtId="1" fontId="1" fillId="0" borderId="18" xfId="2" applyNumberFormat="1" applyBorder="1" applyAlignment="1">
      <alignment horizontal="center" vertical="center"/>
    </xf>
    <xf numFmtId="0" fontId="1" fillId="0" borderId="18" xfId="2" applyBorder="1" applyAlignment="1">
      <alignment vertical="center"/>
    </xf>
    <xf numFmtId="0" fontId="1" fillId="0" borderId="0" xfId="2" applyAlignment="1">
      <alignment vertical="center"/>
    </xf>
    <xf numFmtId="0" fontId="3" fillId="0" borderId="18" xfId="2" applyFont="1" applyBorder="1" applyAlignment="1">
      <alignment horizontal="right" vertical="center"/>
    </xf>
    <xf numFmtId="0" fontId="1" fillId="0" borderId="18" xfId="2" applyBorder="1" applyAlignment="1">
      <alignment horizontal="center"/>
    </xf>
    <xf numFmtId="1" fontId="1" fillId="0" borderId="19" xfId="2" applyNumberFormat="1" applyBorder="1" applyAlignment="1">
      <alignment horizontal="center"/>
    </xf>
    <xf numFmtId="0" fontId="22" fillId="0" borderId="0" xfId="2" applyFont="1" applyBorder="1"/>
    <xf numFmtId="169" fontId="1" fillId="0" borderId="0" xfId="2" applyNumberFormat="1" applyBorder="1" applyAlignment="1"/>
    <xf numFmtId="0" fontId="3" fillId="11" borderId="18" xfId="2" applyFont="1" applyFill="1" applyBorder="1" applyAlignment="1">
      <alignment vertical="center"/>
    </xf>
    <xf numFmtId="0" fontId="3" fillId="11" borderId="18" xfId="2" applyFont="1" applyFill="1" applyBorder="1" applyAlignment="1">
      <alignment horizontal="right" vertical="center"/>
    </xf>
    <xf numFmtId="0" fontId="1" fillId="11" borderId="18" xfId="2" applyFont="1" applyFill="1" applyBorder="1"/>
    <xf numFmtId="0" fontId="3" fillId="12" borderId="18" xfId="2" applyFont="1" applyFill="1" applyBorder="1" applyAlignment="1">
      <alignment vertical="center"/>
    </xf>
    <xf numFmtId="0" fontId="3" fillId="12" borderId="18" xfId="2" applyFont="1" applyFill="1" applyBorder="1" applyAlignment="1">
      <alignment horizontal="right" vertical="center"/>
    </xf>
    <xf numFmtId="0" fontId="1" fillId="12" borderId="18" xfId="2" applyFill="1" applyBorder="1"/>
    <xf numFmtId="165" fontId="21" fillId="0" borderId="0" xfId="1" applyNumberFormat="1"/>
    <xf numFmtId="0" fontId="23" fillId="12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left"/>
    </xf>
    <xf numFmtId="0" fontId="0" fillId="0" borderId="10" xfId="0" applyBorder="1"/>
    <xf numFmtId="0" fontId="0" fillId="0" borderId="10" xfId="0" applyFont="1" applyBorder="1"/>
    <xf numFmtId="165" fontId="0" fillId="0" borderId="0" xfId="1" applyNumberFormat="1" applyFont="1" applyBorder="1" applyAlignment="1" applyProtection="1">
      <alignment horizontal="center" vertical="center"/>
    </xf>
    <xf numFmtId="0" fontId="24" fillId="13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10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vertical="center"/>
    </xf>
    <xf numFmtId="0" fontId="0" fillId="14" borderId="2" xfId="0" applyFont="1" applyFill="1" applyBorder="1" applyAlignment="1">
      <alignment horizontal="left"/>
    </xf>
    <xf numFmtId="0" fontId="0" fillId="14" borderId="2" xfId="0" applyFill="1" applyBorder="1" applyAlignment="1">
      <alignment horizontal="center"/>
    </xf>
    <xf numFmtId="0" fontId="0" fillId="9" borderId="0" xfId="0" applyFill="1"/>
    <xf numFmtId="0" fontId="0" fillId="0" borderId="2" xfId="0" applyBorder="1" applyAlignment="1">
      <alignment horizontal="center" vertical="center"/>
    </xf>
    <xf numFmtId="1" fontId="0" fillId="0" borderId="0" xfId="0" applyNumberFormat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/>
    <xf numFmtId="0" fontId="0" fillId="3" borderId="2" xfId="0" applyFill="1" applyBorder="1"/>
    <xf numFmtId="0" fontId="0" fillId="5" borderId="2" xfId="0" applyFont="1" applyFill="1" applyBorder="1"/>
    <xf numFmtId="0" fontId="25" fillId="0" borderId="2" xfId="0" applyFont="1" applyBorder="1" applyAlignment="1">
      <alignment vertical="center"/>
    </xf>
    <xf numFmtId="0" fontId="26" fillId="0" borderId="2" xfId="0" applyFont="1" applyBorder="1"/>
    <xf numFmtId="0" fontId="0" fillId="13" borderId="2" xfId="0" applyFont="1" applyFill="1" applyBorder="1"/>
    <xf numFmtId="0" fontId="26" fillId="0" borderId="0" xfId="0" applyFont="1" applyBorder="1"/>
    <xf numFmtId="0" fontId="0" fillId="12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0" fontId="1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wrapText="1"/>
    </xf>
    <xf numFmtId="0" fontId="1" fillId="0" borderId="2" xfId="2" applyFont="1" applyBorder="1" applyAlignment="1">
      <alignment horizontal="center" vertical="center" wrapText="1"/>
    </xf>
    <xf numFmtId="169" fontId="1" fillId="0" borderId="0" xfId="2" applyNumberFormat="1" applyBorder="1" applyAlignment="1">
      <alignment horizontal="center"/>
    </xf>
    <xf numFmtId="0" fontId="1" fillId="0" borderId="8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166" fontId="1" fillId="0" borderId="3" xfId="2" applyNumberFormat="1" applyBorder="1" applyAlignment="1">
      <alignment horizontal="center"/>
    </xf>
    <xf numFmtId="166" fontId="1" fillId="0" borderId="17" xfId="2" applyNumberFormat="1" applyBorder="1" applyAlignment="1">
      <alignment horizontal="center"/>
    </xf>
    <xf numFmtId="169" fontId="14" fillId="0" borderId="0" xfId="2" applyNumberFormat="1" applyFont="1" applyBorder="1" applyAlignment="1">
      <alignment horizontal="center"/>
    </xf>
    <xf numFmtId="169" fontId="1" fillId="0" borderId="2" xfId="2" applyNumberFormat="1" applyBorder="1" applyAlignment="1">
      <alignment horizontal="center"/>
    </xf>
    <xf numFmtId="169" fontId="1" fillId="0" borderId="3" xfId="2" applyNumberFormat="1" applyBorder="1" applyAlignment="1">
      <alignment horizontal="center"/>
    </xf>
    <xf numFmtId="169" fontId="1" fillId="0" borderId="17" xfId="2" applyNumberFormat="1" applyBorder="1" applyAlignment="1">
      <alignment horizontal="center"/>
    </xf>
    <xf numFmtId="166" fontId="1" fillId="0" borderId="2" xfId="2" applyNumberFormat="1" applyBorder="1" applyAlignment="1">
      <alignment horizont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99FFCC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122040</xdr:colOff>
      <xdr:row>10</xdr:row>
      <xdr:rowOff>57600</xdr:rowOff>
    </xdr:from>
    <xdr:to>
      <xdr:col>1</xdr:col>
      <xdr:colOff>512640</xdr:colOff>
      <xdr:row>10</xdr:row>
      <xdr:rowOff>66960</xdr:rowOff>
    </xdr:to>
    <xdr:sp macro="" textlink="">
      <xdr:nvSpPr>
        <xdr:cNvPr id="2" name="Line 1"/>
        <xdr:cNvSpPr/>
      </xdr:nvSpPr>
      <xdr:spPr>
        <a:xfrm flipH="1">
          <a:off x="236160" y="1857600"/>
          <a:ext cx="390600" cy="9360"/>
        </a:xfrm>
        <a:prstGeom prst="line">
          <a:avLst/>
        </a:prstGeom>
        <a:ln w="25560">
          <a:solidFill>
            <a:srgbClr val="FF0000"/>
          </a:solidFill>
          <a:round/>
        </a:ln>
      </xdr:spPr>
    </xdr:sp>
    <xdr:clientData/>
  </xdr:twoCellAnchor>
  <xdr:twoCellAnchor editAs="absolute">
    <xdr:from>
      <xdr:col>5</xdr:col>
      <xdr:colOff>264960</xdr:colOff>
      <xdr:row>3</xdr:row>
      <xdr:rowOff>162540</xdr:rowOff>
    </xdr:from>
    <xdr:to>
      <xdr:col>5</xdr:col>
      <xdr:colOff>493200</xdr:colOff>
      <xdr:row>5</xdr:row>
      <xdr:rowOff>9615</xdr:rowOff>
    </xdr:to>
    <xdr:sp macro="" textlink="">
      <xdr:nvSpPr>
        <xdr:cNvPr id="3" name="CustomShape 1"/>
        <xdr:cNvSpPr/>
      </xdr:nvSpPr>
      <xdr:spPr>
        <a:xfrm>
          <a:off x="3246285" y="686415"/>
          <a:ext cx="228240" cy="199500"/>
        </a:xfrm>
        <a:prstGeom prst="rect">
          <a:avLst/>
        </a:prstGeom>
      </xdr:spPr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s-CO" sz="1000" b="1">
              <a:solidFill>
                <a:srgbClr val="000000"/>
              </a:solidFill>
              <a:latin typeface="Arial"/>
            </a:rPr>
            <a:t>N</a:t>
          </a:r>
          <a:endParaRPr/>
        </a:p>
      </xdr:txBody>
    </xdr:sp>
    <xdr:clientData/>
  </xdr:twoCellAnchor>
  <xdr:twoCellAnchor editAs="absolute">
    <xdr:from>
      <xdr:col>4</xdr:col>
      <xdr:colOff>446189</xdr:colOff>
      <xdr:row>5</xdr:row>
      <xdr:rowOff>57600</xdr:rowOff>
    </xdr:from>
    <xdr:to>
      <xdr:col>6</xdr:col>
      <xdr:colOff>247649</xdr:colOff>
      <xdr:row>9</xdr:row>
      <xdr:rowOff>95400</xdr:rowOff>
    </xdr:to>
    <xdr:pic>
      <xdr:nvPicPr>
        <xdr:cNvPr id="4" name="Picture 9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3164" y="933900"/>
          <a:ext cx="839685" cy="771225"/>
        </a:xfrm>
        <a:prstGeom prst="rect">
          <a:avLst/>
        </a:prstGeom>
      </xdr:spPr>
    </xdr:pic>
    <xdr:clientData/>
  </xdr:twoCellAnchor>
  <xdr:twoCellAnchor editAs="absolute">
    <xdr:from>
      <xdr:col>1</xdr:col>
      <xdr:colOff>217440</xdr:colOff>
      <xdr:row>8</xdr:row>
      <xdr:rowOff>19440</xdr:rowOff>
    </xdr:from>
    <xdr:to>
      <xdr:col>1</xdr:col>
      <xdr:colOff>350280</xdr:colOff>
      <xdr:row>8</xdr:row>
      <xdr:rowOff>190440</xdr:rowOff>
    </xdr:to>
    <xdr:sp macro="" textlink="">
      <xdr:nvSpPr>
        <xdr:cNvPr id="5" name="CustomShape 1"/>
        <xdr:cNvSpPr/>
      </xdr:nvSpPr>
      <xdr:spPr>
        <a:xfrm>
          <a:off x="331560" y="1438560"/>
          <a:ext cx="132840" cy="171000"/>
        </a:xfrm>
        <a:prstGeom prst="rect">
          <a:avLst/>
        </a:prstGeom>
        <a:solidFill>
          <a:srgbClr val="B3A2C7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189000</xdr:colOff>
      <xdr:row>3</xdr:row>
      <xdr:rowOff>124200</xdr:rowOff>
    </xdr:from>
    <xdr:to>
      <xdr:col>1</xdr:col>
      <xdr:colOff>445680</xdr:colOff>
      <xdr:row>5</xdr:row>
      <xdr:rowOff>9720</xdr:rowOff>
    </xdr:to>
    <xdr:sp macro="" textlink="">
      <xdr:nvSpPr>
        <xdr:cNvPr id="6" name="CustomShape 1"/>
        <xdr:cNvSpPr/>
      </xdr:nvSpPr>
      <xdr:spPr>
        <a:xfrm>
          <a:off x="303120" y="648000"/>
          <a:ext cx="256680" cy="237960"/>
        </a:xfrm>
        <a:prstGeom prst="rect">
          <a:avLst/>
        </a:prstGeom>
        <a:solidFill>
          <a:srgbClr val="92D050"/>
        </a:solidFill>
        <a:ln w="9360">
          <a:solidFill>
            <a:srgbClr val="000000"/>
          </a:solidFill>
          <a:miter/>
        </a:ln>
      </xdr:spPr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s-CO" sz="900">
              <a:solidFill>
                <a:srgbClr val="000000"/>
              </a:solidFill>
              <a:latin typeface="Arial"/>
            </a:rPr>
            <a:t>22</a:t>
          </a:r>
          <a:endParaRPr/>
        </a:p>
      </xdr:txBody>
    </xdr:sp>
    <xdr:clientData/>
  </xdr:twoCellAnchor>
  <xdr:twoCellAnchor editAs="absolute">
    <xdr:from>
      <xdr:col>1</xdr:col>
      <xdr:colOff>169920</xdr:colOff>
      <xdr:row>8</xdr:row>
      <xdr:rowOff>181440</xdr:rowOff>
    </xdr:from>
    <xdr:to>
      <xdr:col>1</xdr:col>
      <xdr:colOff>436320</xdr:colOff>
      <xdr:row>10</xdr:row>
      <xdr:rowOff>57240</xdr:rowOff>
    </xdr:to>
    <xdr:sp macro="" textlink="">
      <xdr:nvSpPr>
        <xdr:cNvPr id="7" name="CustomShape 1"/>
        <xdr:cNvSpPr/>
      </xdr:nvSpPr>
      <xdr:spPr>
        <a:xfrm>
          <a:off x="284040" y="1600560"/>
          <a:ext cx="266400" cy="256680"/>
        </a:xfrm>
        <a:prstGeom prst="rect">
          <a:avLst/>
        </a:prstGeom>
      </xdr:spPr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s-CO" sz="1000">
              <a:solidFill>
                <a:srgbClr val="000000"/>
              </a:solidFill>
              <a:latin typeface="Arial"/>
            </a:rPr>
            <a:t>9</a:t>
          </a:r>
          <a:endParaRPr/>
        </a:p>
      </xdr:txBody>
    </xdr:sp>
    <xdr:clientData/>
  </xdr:twoCellAnchor>
  <xdr:twoCellAnchor editAs="absolute">
    <xdr:from>
      <xdr:col>1</xdr:col>
      <xdr:colOff>198360</xdr:colOff>
      <xdr:row>5</xdr:row>
      <xdr:rowOff>143280</xdr:rowOff>
    </xdr:from>
    <xdr:to>
      <xdr:col>1</xdr:col>
      <xdr:colOff>435960</xdr:colOff>
      <xdr:row>6</xdr:row>
      <xdr:rowOff>152280</xdr:rowOff>
    </xdr:to>
    <xdr:sp macro="" textlink="">
      <xdr:nvSpPr>
        <xdr:cNvPr id="9" name="CustomShape 1"/>
        <xdr:cNvSpPr/>
      </xdr:nvSpPr>
      <xdr:spPr>
        <a:xfrm>
          <a:off x="312480" y="1019520"/>
          <a:ext cx="237600" cy="170640"/>
        </a:xfrm>
        <a:prstGeom prst="rect">
          <a:avLst/>
        </a:prstGeom>
        <a:solidFill>
          <a:srgbClr val="93CDDD"/>
        </a:solidFill>
        <a:ln w="9360">
          <a:solidFill>
            <a:srgbClr val="000000"/>
          </a:solidFill>
          <a:miter/>
        </a:ln>
      </xdr:spPr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s-CO" sz="900">
              <a:solidFill>
                <a:srgbClr val="000000"/>
              </a:solidFill>
              <a:latin typeface="Arial"/>
            </a:rPr>
            <a:t>22</a:t>
          </a:r>
          <a:endParaRPr/>
        </a:p>
      </xdr:txBody>
    </xdr:sp>
    <xdr:clientData/>
  </xdr:twoCellAnchor>
  <xdr:twoCellAnchor editAs="absolute">
    <xdr:from>
      <xdr:col>1</xdr:col>
      <xdr:colOff>122400</xdr:colOff>
      <xdr:row>11</xdr:row>
      <xdr:rowOff>37080</xdr:rowOff>
    </xdr:from>
    <xdr:to>
      <xdr:col>1</xdr:col>
      <xdr:colOff>512640</xdr:colOff>
      <xdr:row>11</xdr:row>
      <xdr:rowOff>57600</xdr:rowOff>
    </xdr:to>
    <xdr:sp macro="" textlink="">
      <xdr:nvSpPr>
        <xdr:cNvPr id="10" name="CustomShape 1"/>
        <xdr:cNvSpPr/>
      </xdr:nvSpPr>
      <xdr:spPr>
        <a:xfrm>
          <a:off x="236520" y="2027520"/>
          <a:ext cx="390240" cy="20520"/>
        </a:xfrm>
        <a:prstGeom prst="rect">
          <a:avLst/>
        </a:prstGeom>
        <a:ln w="25560">
          <a:solidFill>
            <a:srgbClr val="948A54"/>
          </a:solidFill>
          <a:round/>
        </a:ln>
      </xdr:spPr>
    </xdr:sp>
    <xdr:clientData/>
  </xdr:twoCellAnchor>
  <xdr:twoCellAnchor editAs="absolute">
    <xdr:from>
      <xdr:col>1</xdr:col>
      <xdr:colOff>150120</xdr:colOff>
      <xdr:row>12</xdr:row>
      <xdr:rowOff>89280</xdr:rowOff>
    </xdr:from>
    <xdr:to>
      <xdr:col>1</xdr:col>
      <xdr:colOff>490680</xdr:colOff>
      <xdr:row>12</xdr:row>
      <xdr:rowOff>89280</xdr:rowOff>
    </xdr:to>
    <xdr:sp macro="" textlink="">
      <xdr:nvSpPr>
        <xdr:cNvPr id="11" name="Line 1"/>
        <xdr:cNvSpPr/>
      </xdr:nvSpPr>
      <xdr:spPr>
        <a:xfrm>
          <a:off x="264240" y="2270160"/>
          <a:ext cx="340560" cy="0"/>
        </a:xfrm>
        <a:prstGeom prst="line">
          <a:avLst/>
        </a:prstGeom>
        <a:ln w="9360">
          <a:solidFill>
            <a:srgbClr val="FF0000"/>
          </a:solidFill>
          <a:round/>
        </a:ln>
      </xdr:spPr>
    </xdr:sp>
    <xdr:clientData/>
  </xdr:twoCellAnchor>
  <xdr:twoCellAnchor editAs="absolute">
    <xdr:from>
      <xdr:col>17</xdr:col>
      <xdr:colOff>236670</xdr:colOff>
      <xdr:row>5</xdr:row>
      <xdr:rowOff>143280</xdr:rowOff>
    </xdr:from>
    <xdr:to>
      <xdr:col>18</xdr:col>
      <xdr:colOff>331620</xdr:colOff>
      <xdr:row>7</xdr:row>
      <xdr:rowOff>57240</xdr:rowOff>
    </xdr:to>
    <xdr:sp macro="" textlink="">
      <xdr:nvSpPr>
        <xdr:cNvPr id="12" name="CustomShape 1"/>
        <xdr:cNvSpPr/>
      </xdr:nvSpPr>
      <xdr:spPr>
        <a:xfrm>
          <a:off x="11787120" y="1019520"/>
          <a:ext cx="647280" cy="266400"/>
        </a:xfrm>
        <a:prstGeom prst="rect">
          <a:avLst>
            <a:gd name="adj1" fmla="val 50000"/>
            <a:gd name="adj2" fmla="val 50000"/>
          </a:avLst>
        </a:prstGeom>
        <a:solidFill>
          <a:srgbClr val="4F81BD"/>
        </a:solidFill>
        <a:ln w="25560">
          <a:solidFill>
            <a:srgbClr val="3A5F8B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535"/>
  <sheetViews>
    <sheetView tabSelected="1" zoomScale="85" zoomScaleNormal="85" workbookViewId="0">
      <selection activeCell="O102" sqref="O102"/>
    </sheetView>
  </sheetViews>
  <sheetFormatPr baseColWidth="10" defaultRowHeight="15" x14ac:dyDescent="0.25"/>
  <cols>
    <col min="1" max="1" width="10.5703125"/>
    <col min="2" max="2" width="11.7109375"/>
    <col min="3" max="3" width="25.140625"/>
    <col min="4" max="6" width="10.5703125"/>
    <col min="7" max="7" width="13.5703125"/>
    <col min="8" max="13" width="10.5703125"/>
    <col min="14" max="14" width="6.5703125"/>
    <col min="15" max="15" width="17.140625"/>
    <col min="16" max="16" width="13.5703125"/>
    <col min="17" max="17" width="11.7109375"/>
    <col min="18" max="1025" width="10.5703125"/>
  </cols>
  <sheetData>
    <row r="1" spans="2:18" ht="15.75" customHeight="1" x14ac:dyDescent="0.25"/>
    <row r="2" spans="2:18" ht="15" customHeight="1" x14ac:dyDescent="0.25">
      <c r="B2" s="1"/>
      <c r="D2" s="201" t="s">
        <v>0</v>
      </c>
      <c r="E2" s="201"/>
      <c r="F2" s="201"/>
      <c r="G2" s="201" t="s">
        <v>1</v>
      </c>
      <c r="H2" s="201"/>
      <c r="I2" s="201"/>
      <c r="J2" s="201" t="s">
        <v>2</v>
      </c>
      <c r="K2" s="201"/>
      <c r="L2" s="201"/>
      <c r="M2" s="202" t="s">
        <v>3</v>
      </c>
      <c r="O2" s="2" t="s">
        <v>4</v>
      </c>
    </row>
    <row r="3" spans="2:18" ht="15" customHeight="1" x14ac:dyDescent="0.25">
      <c r="B3" s="3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5" t="s">
        <v>7</v>
      </c>
      <c r="H3" s="6" t="s">
        <v>8</v>
      </c>
      <c r="I3" s="7" t="s">
        <v>9</v>
      </c>
      <c r="J3" s="5" t="s">
        <v>7</v>
      </c>
      <c r="K3" s="6" t="s">
        <v>8</v>
      </c>
      <c r="L3" s="7" t="s">
        <v>9</v>
      </c>
      <c r="M3" s="202"/>
    </row>
    <row r="4" spans="2:18" ht="15" customHeight="1" x14ac:dyDescent="0.25">
      <c r="B4" s="203" t="s">
        <v>10</v>
      </c>
      <c r="C4" s="8" t="s">
        <v>11</v>
      </c>
      <c r="D4" s="9">
        <v>35.059850523168897</v>
      </c>
      <c r="E4" s="10">
        <v>115.678923766816</v>
      </c>
      <c r="F4" s="11">
        <v>150.738774289985</v>
      </c>
      <c r="G4" s="9">
        <v>13.846153846153801</v>
      </c>
      <c r="H4" s="10">
        <v>12</v>
      </c>
      <c r="I4" s="11">
        <v>25.846153846153801</v>
      </c>
      <c r="J4" s="9">
        <v>2.7551020408163298</v>
      </c>
      <c r="K4" s="10">
        <v>4.2244897959183696</v>
      </c>
      <c r="L4" s="11">
        <v>6.9795918367347003</v>
      </c>
      <c r="M4" s="12">
        <v>183.564519972874</v>
      </c>
      <c r="P4" t="s">
        <v>12</v>
      </c>
      <c r="Q4" t="s">
        <v>13</v>
      </c>
    </row>
    <row r="5" spans="2:18" ht="15" customHeight="1" x14ac:dyDescent="0.25">
      <c r="B5" s="203"/>
      <c r="C5" s="8" t="s">
        <v>14</v>
      </c>
      <c r="D5" s="9">
        <v>12.8299850523169</v>
      </c>
      <c r="E5" s="10">
        <v>95.431240657698098</v>
      </c>
      <c r="F5" s="11">
        <v>108.261225710015</v>
      </c>
      <c r="G5" s="9">
        <v>1.2307692307692299</v>
      </c>
      <c r="H5" s="10">
        <v>0.92307692307692302</v>
      </c>
      <c r="I5" s="11">
        <v>2.1538461538461502</v>
      </c>
      <c r="J5" s="9">
        <v>1.46938775510204</v>
      </c>
      <c r="K5" s="10">
        <v>0.55102040816326503</v>
      </c>
      <c r="L5" s="11">
        <v>2.0204081632653099</v>
      </c>
      <c r="M5" s="12">
        <v>112.435480027126</v>
      </c>
      <c r="O5" s="13" t="s">
        <v>15</v>
      </c>
      <c r="P5">
        <v>1045</v>
      </c>
      <c r="Q5" s="14">
        <v>72</v>
      </c>
      <c r="R5">
        <f>Q5/12</f>
        <v>6</v>
      </c>
    </row>
    <row r="6" spans="2:18" ht="15" customHeight="1" x14ac:dyDescent="0.25">
      <c r="B6" s="203"/>
      <c r="C6" s="15" t="s">
        <v>16</v>
      </c>
      <c r="D6" s="16">
        <v>47.889835575485797</v>
      </c>
      <c r="E6" s="17">
        <v>211.11016442451401</v>
      </c>
      <c r="F6" s="18">
        <v>259</v>
      </c>
      <c r="G6" s="16">
        <v>15.0769230769231</v>
      </c>
      <c r="H6" s="17">
        <v>12.9230769230769</v>
      </c>
      <c r="I6" s="18">
        <v>28</v>
      </c>
      <c r="J6" s="16">
        <v>4.2244897959183696</v>
      </c>
      <c r="K6" s="17">
        <v>4.7755102040816304</v>
      </c>
      <c r="L6" s="18">
        <v>9</v>
      </c>
      <c r="M6" s="19">
        <v>296</v>
      </c>
      <c r="O6" s="13" t="s">
        <v>17</v>
      </c>
      <c r="P6">
        <v>118</v>
      </c>
      <c r="Q6" s="14"/>
      <c r="R6" s="31"/>
    </row>
    <row r="7" spans="2:18" ht="15" customHeight="1" x14ac:dyDescent="0.25">
      <c r="O7" t="s">
        <v>18</v>
      </c>
      <c r="P7">
        <v>701</v>
      </c>
      <c r="Q7" s="14"/>
      <c r="R7" s="31"/>
    </row>
    <row r="8" spans="2:18" s="13" customFormat="1" ht="15.75" customHeight="1" thickBot="1" x14ac:dyDescent="0.3">
      <c r="C8" s="2" t="s">
        <v>19</v>
      </c>
      <c r="O8" s="13" t="s">
        <v>20</v>
      </c>
      <c r="P8" s="13">
        <v>630</v>
      </c>
      <c r="Q8" s="14">
        <f>P8/P9*E5</f>
        <v>24.106528313692785</v>
      </c>
      <c r="R8" s="31">
        <v>1</v>
      </c>
    </row>
    <row r="9" spans="2:18" ht="15" customHeight="1" thickTop="1" thickBot="1" x14ac:dyDescent="0.3">
      <c r="C9" t="s">
        <v>21</v>
      </c>
      <c r="G9" s="204" t="s">
        <v>22</v>
      </c>
      <c r="H9" s="204"/>
      <c r="I9" s="204"/>
      <c r="J9" s="204" t="s">
        <v>23</v>
      </c>
      <c r="K9" s="204"/>
      <c r="L9" s="204"/>
      <c r="M9" s="202" t="s">
        <v>3</v>
      </c>
      <c r="O9" s="13" t="s">
        <v>9</v>
      </c>
      <c r="P9" s="20">
        <f>SUM(P5:P8)</f>
        <v>2494</v>
      </c>
      <c r="Q9" s="179">
        <f>SUM(Q5:Q8)</f>
        <v>96.106528313692792</v>
      </c>
      <c r="R9">
        <f>SUM(R5:R8)</f>
        <v>7</v>
      </c>
    </row>
    <row r="10" spans="2:18" ht="15" customHeight="1" thickTop="1" thickBot="1" x14ac:dyDescent="0.3">
      <c r="C10" s="21" t="s">
        <v>24</v>
      </c>
      <c r="D10" s="22" t="s">
        <v>12</v>
      </c>
      <c r="E10" s="23" t="s">
        <v>25</v>
      </c>
      <c r="F10" s="24" t="s">
        <v>26</v>
      </c>
      <c r="G10" s="6" t="s">
        <v>27</v>
      </c>
      <c r="H10" s="6" t="s">
        <v>28</v>
      </c>
      <c r="I10" s="6" t="s">
        <v>29</v>
      </c>
      <c r="J10" s="6" t="s">
        <v>27</v>
      </c>
      <c r="K10" s="6" t="s">
        <v>28</v>
      </c>
      <c r="L10" s="6" t="s">
        <v>29</v>
      </c>
      <c r="M10" s="202"/>
      <c r="O10" s="13" t="s">
        <v>30</v>
      </c>
      <c r="Q10" s="14">
        <f>Q9/12</f>
        <v>8.0088773594743987</v>
      </c>
    </row>
    <row r="11" spans="2:18" ht="15" customHeight="1" thickBot="1" x14ac:dyDescent="0.3">
      <c r="B11">
        <v>1</v>
      </c>
      <c r="C11" s="183" t="s">
        <v>31</v>
      </c>
      <c r="D11" s="182">
        <v>222</v>
      </c>
      <c r="E11" s="155" t="s">
        <v>32</v>
      </c>
      <c r="F11" s="27"/>
      <c r="G11" s="10">
        <v>24</v>
      </c>
      <c r="H11" s="28"/>
      <c r="I11" s="6"/>
      <c r="J11" s="28"/>
      <c r="K11" s="28"/>
      <c r="L11" s="28"/>
      <c r="M11" s="10">
        <f t="shared" ref="M11:M54" si="0">SUM(G11:L11)</f>
        <v>24</v>
      </c>
      <c r="O11" s="13" t="s">
        <v>33</v>
      </c>
    </row>
    <row r="12" spans="2:18" ht="15" customHeight="1" thickBot="1" x14ac:dyDescent="0.3">
      <c r="B12">
        <v>2</v>
      </c>
      <c r="C12" s="29" t="s">
        <v>34</v>
      </c>
      <c r="D12" s="25">
        <v>126</v>
      </c>
      <c r="E12" s="26" t="s">
        <v>32</v>
      </c>
      <c r="F12" s="27"/>
      <c r="G12" s="10"/>
      <c r="H12" s="28"/>
      <c r="I12" s="6"/>
      <c r="J12" s="28"/>
      <c r="K12" s="28"/>
      <c r="L12" s="28"/>
      <c r="M12" s="10">
        <f t="shared" si="0"/>
        <v>0</v>
      </c>
      <c r="O12" s="13" t="s">
        <v>35</v>
      </c>
      <c r="Q12" s="180">
        <v>505</v>
      </c>
    </row>
    <row r="13" spans="2:18" ht="15" customHeight="1" thickBot="1" x14ac:dyDescent="0.3">
      <c r="B13">
        <v>3</v>
      </c>
      <c r="C13" s="152" t="s">
        <v>36</v>
      </c>
      <c r="D13" s="25">
        <v>173</v>
      </c>
      <c r="E13" s="26" t="s">
        <v>32</v>
      </c>
      <c r="F13" s="27"/>
      <c r="G13" s="10"/>
      <c r="H13" s="6"/>
      <c r="I13" s="6"/>
      <c r="J13" s="28"/>
      <c r="K13" s="28"/>
      <c r="L13" s="28"/>
      <c r="M13" s="10">
        <f t="shared" si="0"/>
        <v>0</v>
      </c>
      <c r="O13" s="13" t="s">
        <v>37</v>
      </c>
    </row>
    <row r="14" spans="2:18" ht="15" customHeight="1" thickBot="1" x14ac:dyDescent="0.3">
      <c r="B14">
        <v>4</v>
      </c>
      <c r="C14" s="29" t="s">
        <v>38</v>
      </c>
      <c r="D14" s="25">
        <v>109</v>
      </c>
      <c r="E14" s="26" t="s">
        <v>32</v>
      </c>
      <c r="F14" s="27"/>
      <c r="G14" s="10"/>
      <c r="H14" s="28"/>
      <c r="I14" s="6"/>
      <c r="J14" s="28"/>
      <c r="K14" s="28"/>
      <c r="L14" s="28"/>
      <c r="M14" s="10">
        <f t="shared" si="0"/>
        <v>0</v>
      </c>
      <c r="O14" s="13" t="s">
        <v>39</v>
      </c>
    </row>
    <row r="15" spans="2:18" ht="15" customHeight="1" thickBot="1" x14ac:dyDescent="0.3">
      <c r="B15">
        <v>1</v>
      </c>
      <c r="C15" s="184" t="s">
        <v>40</v>
      </c>
      <c r="D15" s="185">
        <v>32</v>
      </c>
      <c r="E15" s="185">
        <v>1</v>
      </c>
      <c r="F15" s="186">
        <v>3.9342831509839998E-2</v>
      </c>
      <c r="G15" s="10">
        <f>D15/$Q$12*$Q$5</f>
        <v>4.5623762376237629</v>
      </c>
      <c r="H15" s="28"/>
      <c r="I15" s="6"/>
      <c r="J15" s="28"/>
      <c r="K15" s="28"/>
      <c r="L15" s="28"/>
      <c r="M15" s="10">
        <f t="shared" si="0"/>
        <v>4.5623762376237629</v>
      </c>
      <c r="O15" t="s">
        <v>20</v>
      </c>
      <c r="Q15" s="181">
        <v>222</v>
      </c>
    </row>
    <row r="16" spans="2:18" ht="15" customHeight="1" thickBot="1" x14ac:dyDescent="0.3">
      <c r="B16">
        <v>2</v>
      </c>
      <c r="C16" s="184" t="s">
        <v>41</v>
      </c>
      <c r="D16" s="185">
        <v>50</v>
      </c>
      <c r="E16" s="185">
        <v>1</v>
      </c>
      <c r="F16" s="186">
        <v>0.20403983672002801</v>
      </c>
      <c r="G16" s="33">
        <f t="shared" ref="G16:G18" si="1">D16/$Q$12*$Q$5</f>
        <v>7.1287128712871288</v>
      </c>
      <c r="H16" s="28"/>
      <c r="I16" s="6"/>
      <c r="J16" s="28"/>
      <c r="K16" s="28"/>
      <c r="L16" s="28"/>
      <c r="M16" s="10">
        <f t="shared" si="0"/>
        <v>7.1287128712871288</v>
      </c>
    </row>
    <row r="17" spans="2:15" ht="15" customHeight="1" x14ac:dyDescent="0.25">
      <c r="B17">
        <v>3</v>
      </c>
      <c r="C17" s="184" t="s">
        <v>42</v>
      </c>
      <c r="D17" s="185">
        <v>105</v>
      </c>
      <c r="E17" s="185">
        <v>1</v>
      </c>
      <c r="F17" s="186">
        <v>0.23090217582948599</v>
      </c>
      <c r="G17" s="33">
        <f t="shared" si="1"/>
        <v>14.970297029702969</v>
      </c>
      <c r="H17" s="28"/>
      <c r="I17" s="6">
        <v>1</v>
      </c>
      <c r="J17" s="28"/>
      <c r="K17" s="28"/>
      <c r="L17" s="28"/>
      <c r="M17" s="10">
        <f t="shared" si="0"/>
        <v>15.970297029702969</v>
      </c>
    </row>
    <row r="18" spans="2:15" ht="15" customHeight="1" x14ac:dyDescent="0.25">
      <c r="B18">
        <v>4</v>
      </c>
      <c r="C18" s="184" t="s">
        <v>43</v>
      </c>
      <c r="D18" s="185">
        <v>30</v>
      </c>
      <c r="E18" s="185">
        <v>1</v>
      </c>
      <c r="F18" s="186">
        <v>0.25457183248626503</v>
      </c>
      <c r="G18" s="33">
        <f t="shared" si="1"/>
        <v>4.2772277227722775</v>
      </c>
      <c r="H18" s="28"/>
      <c r="I18" s="6"/>
      <c r="J18" s="28"/>
      <c r="K18" s="28"/>
      <c r="L18" s="28"/>
      <c r="M18" s="10">
        <f t="shared" si="0"/>
        <v>4.2772277227722775</v>
      </c>
      <c r="O18">
        <f>32+50+105+30+65+54+68+101</f>
        <v>505</v>
      </c>
    </row>
    <row r="19" spans="2:15" ht="15" customHeight="1" x14ac:dyDescent="0.25">
      <c r="B19" s="13">
        <v>5</v>
      </c>
      <c r="C19" s="32" t="s">
        <v>44</v>
      </c>
      <c r="D19" s="6">
        <v>38</v>
      </c>
      <c r="E19" s="6">
        <v>1</v>
      </c>
      <c r="F19" s="27">
        <v>0.286210494865626</v>
      </c>
      <c r="G19" s="28"/>
      <c r="H19" s="28"/>
      <c r="I19" s="6"/>
      <c r="J19" s="28"/>
      <c r="K19" s="28"/>
      <c r="L19" s="28"/>
      <c r="M19" s="10">
        <f t="shared" si="0"/>
        <v>0</v>
      </c>
    </row>
    <row r="20" spans="2:15" ht="15" customHeight="1" x14ac:dyDescent="0.25">
      <c r="B20" s="13">
        <v>6</v>
      </c>
      <c r="C20" s="175" t="s">
        <v>45</v>
      </c>
      <c r="D20" s="6">
        <v>28</v>
      </c>
      <c r="E20" s="6">
        <v>1</v>
      </c>
      <c r="F20" s="27">
        <v>0.29625097760848601</v>
      </c>
      <c r="G20" s="28"/>
      <c r="H20" s="28"/>
      <c r="I20" s="6"/>
      <c r="J20" s="28"/>
      <c r="K20" s="28"/>
      <c r="L20" s="28"/>
      <c r="M20" s="10">
        <f t="shared" si="0"/>
        <v>0</v>
      </c>
    </row>
    <row r="21" spans="2:15" s="13" customFormat="1" ht="15" customHeight="1" x14ac:dyDescent="0.25">
      <c r="B21" s="13">
        <v>7</v>
      </c>
      <c r="C21" s="32" t="s">
        <v>46</v>
      </c>
      <c r="D21" s="6">
        <v>8</v>
      </c>
      <c r="E21" s="6">
        <v>1</v>
      </c>
      <c r="F21" s="27">
        <v>0.452676257050321</v>
      </c>
      <c r="G21" s="28"/>
      <c r="H21" s="28"/>
      <c r="I21" s="6"/>
      <c r="J21" s="28"/>
      <c r="K21" s="28"/>
      <c r="L21" s="28"/>
      <c r="M21" s="10">
        <f t="shared" si="0"/>
        <v>0</v>
      </c>
    </row>
    <row r="22" spans="2:15" s="13" customFormat="1" ht="15" customHeight="1" x14ac:dyDescent="0.25">
      <c r="B22" s="13">
        <v>8</v>
      </c>
      <c r="C22" s="32" t="s">
        <v>47</v>
      </c>
      <c r="D22" s="6">
        <v>63</v>
      </c>
      <c r="E22" s="6">
        <v>1</v>
      </c>
      <c r="F22" s="27">
        <v>0.46141961157587102</v>
      </c>
      <c r="G22" s="28"/>
      <c r="H22" s="28"/>
      <c r="I22" s="6"/>
      <c r="J22" s="28"/>
      <c r="K22" s="28"/>
      <c r="L22" s="28"/>
      <c r="M22" s="10">
        <f t="shared" si="0"/>
        <v>0</v>
      </c>
    </row>
    <row r="23" spans="2:15" s="13" customFormat="1" ht="15" customHeight="1" x14ac:dyDescent="0.25">
      <c r="B23" s="13">
        <v>9</v>
      </c>
      <c r="C23" s="154" t="s">
        <v>48</v>
      </c>
      <c r="D23" s="155">
        <v>65</v>
      </c>
      <c r="E23" s="155">
        <v>1</v>
      </c>
      <c r="F23" s="27">
        <v>0.47420366875262498</v>
      </c>
      <c r="G23" s="33">
        <f t="shared" ref="G23:G24" si="2">D23/$Q$12*$Q$5</f>
        <v>9.2673267326732685</v>
      </c>
      <c r="H23" s="153"/>
      <c r="I23" s="6"/>
      <c r="J23" s="28"/>
      <c r="K23" s="28"/>
      <c r="L23" s="28"/>
      <c r="M23" s="10">
        <f t="shared" si="0"/>
        <v>9.2673267326732685</v>
      </c>
    </row>
    <row r="24" spans="2:15" s="13" customFormat="1" ht="15" customHeight="1" x14ac:dyDescent="0.25">
      <c r="B24" s="13">
        <v>10</v>
      </c>
      <c r="C24" s="154" t="s">
        <v>49</v>
      </c>
      <c r="D24" s="155">
        <v>54</v>
      </c>
      <c r="E24" s="155">
        <v>1</v>
      </c>
      <c r="F24" s="27">
        <v>0.48765803249079798</v>
      </c>
      <c r="G24" s="33">
        <f t="shared" si="2"/>
        <v>7.6990099009900987</v>
      </c>
      <c r="H24" s="28"/>
      <c r="I24" s="6"/>
      <c r="J24" s="28"/>
      <c r="K24" s="28"/>
      <c r="L24" s="28"/>
      <c r="M24" s="10">
        <f>SUM(G24:L24)</f>
        <v>7.6990099009900987</v>
      </c>
    </row>
    <row r="25" spans="2:15" s="13" customFormat="1" ht="15" customHeight="1" x14ac:dyDescent="0.25">
      <c r="B25" s="13">
        <v>11</v>
      </c>
      <c r="C25" s="32" t="s">
        <v>50</v>
      </c>
      <c r="D25" s="6">
        <v>124</v>
      </c>
      <c r="E25" s="6">
        <v>1</v>
      </c>
      <c r="F25" s="27">
        <v>0.60095175834429504</v>
      </c>
      <c r="G25" s="28"/>
      <c r="H25" s="28"/>
      <c r="I25" s="6"/>
      <c r="J25" s="28"/>
      <c r="K25" s="28"/>
      <c r="L25" s="28"/>
      <c r="M25" s="10">
        <f t="shared" si="0"/>
        <v>0</v>
      </c>
    </row>
    <row r="26" spans="2:15" s="13" customFormat="1" ht="15" customHeight="1" x14ac:dyDescent="0.25">
      <c r="B26" s="13">
        <v>12</v>
      </c>
      <c r="C26" s="154" t="s">
        <v>51</v>
      </c>
      <c r="D26" s="155">
        <v>68</v>
      </c>
      <c r="E26" s="155">
        <v>1</v>
      </c>
      <c r="F26" s="27">
        <v>0.60860861243632702</v>
      </c>
      <c r="G26" s="33">
        <f t="shared" ref="G26" si="3">D26/$Q$12*$Q$5</f>
        <v>9.6950495049504966</v>
      </c>
      <c r="H26" s="28"/>
      <c r="I26" s="6"/>
      <c r="J26" s="28"/>
      <c r="K26" s="28"/>
      <c r="L26" s="28"/>
      <c r="M26" s="10">
        <f>SUM(G26:L26)</f>
        <v>9.6950495049504966</v>
      </c>
    </row>
    <row r="27" spans="2:15" s="13" customFormat="1" ht="15" customHeight="1" x14ac:dyDescent="0.25">
      <c r="B27" s="13">
        <v>13</v>
      </c>
      <c r="C27" s="32" t="s">
        <v>52</v>
      </c>
      <c r="D27" s="6">
        <v>29</v>
      </c>
      <c r="E27" s="6">
        <v>1</v>
      </c>
      <c r="F27" s="27">
        <v>0.62644960943786598</v>
      </c>
      <c r="G27" s="28"/>
      <c r="H27" s="28"/>
      <c r="I27" s="6"/>
      <c r="J27" s="28"/>
      <c r="K27" s="28"/>
      <c r="L27" s="28"/>
      <c r="M27" s="10">
        <f t="shared" si="0"/>
        <v>0</v>
      </c>
    </row>
    <row r="28" spans="2:15" s="13" customFormat="1" ht="15" customHeight="1" x14ac:dyDescent="0.25">
      <c r="B28" s="13">
        <v>14</v>
      </c>
      <c r="C28" s="32" t="s">
        <v>53</v>
      </c>
      <c r="D28" s="6">
        <v>40</v>
      </c>
      <c r="E28" s="6">
        <v>1</v>
      </c>
      <c r="F28" s="27">
        <v>0.63603225334882196</v>
      </c>
      <c r="G28" s="28"/>
      <c r="H28" s="28"/>
      <c r="I28" s="6"/>
      <c r="J28" s="28"/>
      <c r="K28" s="28"/>
      <c r="L28" s="28"/>
      <c r="M28" s="10">
        <f t="shared" si="0"/>
        <v>0</v>
      </c>
    </row>
    <row r="29" spans="2:15" s="13" customFormat="1" ht="15" customHeight="1" x14ac:dyDescent="0.25">
      <c r="B29" s="13">
        <v>15</v>
      </c>
      <c r="C29" s="32" t="s">
        <v>54</v>
      </c>
      <c r="D29" s="6">
        <v>38</v>
      </c>
      <c r="E29" s="6">
        <v>1</v>
      </c>
      <c r="F29" s="27">
        <v>0.72822331599032497</v>
      </c>
      <c r="G29" s="28"/>
      <c r="H29" s="28"/>
      <c r="I29" s="6"/>
      <c r="J29" s="28"/>
      <c r="K29" s="28"/>
      <c r="L29" s="28"/>
      <c r="M29" s="10">
        <f t="shared" si="0"/>
        <v>0</v>
      </c>
    </row>
    <row r="30" spans="2:15" s="13" customFormat="1" ht="15" customHeight="1" thickBot="1" x14ac:dyDescent="0.3">
      <c r="B30" s="13">
        <v>16</v>
      </c>
      <c r="C30" s="32" t="s">
        <v>55</v>
      </c>
      <c r="D30" s="6">
        <v>65</v>
      </c>
      <c r="E30" s="6">
        <v>1</v>
      </c>
      <c r="F30" s="27">
        <v>0.73062604610321003</v>
      </c>
      <c r="G30" s="28"/>
      <c r="H30" s="28"/>
      <c r="I30" s="6"/>
      <c r="J30" s="28"/>
      <c r="K30" s="28"/>
      <c r="L30" s="28"/>
      <c r="M30" s="10">
        <f t="shared" si="0"/>
        <v>0</v>
      </c>
    </row>
    <row r="31" spans="2:15" s="13" customFormat="1" ht="15" customHeight="1" thickBot="1" x14ac:dyDescent="0.3">
      <c r="B31" s="13">
        <v>17</v>
      </c>
      <c r="C31" s="154" t="s">
        <v>56</v>
      </c>
      <c r="D31" s="155">
        <v>101</v>
      </c>
      <c r="E31" s="155">
        <v>1</v>
      </c>
      <c r="F31" s="27">
        <v>0.83509288521514402</v>
      </c>
      <c r="G31" s="33">
        <f t="shared" ref="G31" si="4">D31/$Q$12*$Q$5</f>
        <v>14.4</v>
      </c>
      <c r="H31" s="187">
        <v>1</v>
      </c>
      <c r="I31" s="6"/>
      <c r="J31" s="28"/>
      <c r="K31" s="28"/>
      <c r="L31" s="28"/>
      <c r="M31" s="10">
        <f>SUM(G31:L31)</f>
        <v>15.4</v>
      </c>
    </row>
    <row r="32" spans="2:15" s="13" customFormat="1" ht="15" customHeight="1" thickBot="1" x14ac:dyDescent="0.3">
      <c r="B32" s="13">
        <v>18</v>
      </c>
      <c r="C32" s="28" t="s">
        <v>57</v>
      </c>
      <c r="D32" s="6">
        <v>41</v>
      </c>
      <c r="E32" s="6">
        <v>1</v>
      </c>
      <c r="F32" s="27">
        <v>0.85684031038423303</v>
      </c>
      <c r="G32" s="28"/>
      <c r="H32" s="28"/>
      <c r="I32" s="6"/>
      <c r="J32" s="28"/>
      <c r="K32" s="28"/>
      <c r="L32" s="28"/>
      <c r="M32" s="10">
        <f t="shared" si="0"/>
        <v>0</v>
      </c>
    </row>
    <row r="33" spans="2:13" s="13" customFormat="1" ht="15" customHeight="1" x14ac:dyDescent="0.25">
      <c r="B33" s="13">
        <v>19</v>
      </c>
      <c r="C33" s="32" t="s">
        <v>58</v>
      </c>
      <c r="D33" s="6">
        <v>66</v>
      </c>
      <c r="E33" s="6">
        <v>1</v>
      </c>
      <c r="F33" s="27">
        <v>0.96928706158242195</v>
      </c>
      <c r="G33" s="28"/>
      <c r="H33" s="28"/>
      <c r="I33" s="6"/>
      <c r="J33" s="28"/>
      <c r="K33" s="28"/>
      <c r="L33" s="28"/>
      <c r="M33" s="10">
        <f t="shared" si="0"/>
        <v>0</v>
      </c>
    </row>
    <row r="34" spans="2:13" s="13" customFormat="1" ht="15" customHeight="1" x14ac:dyDescent="0.25">
      <c r="C34" s="32" t="s">
        <v>59</v>
      </c>
      <c r="D34" s="6">
        <v>33</v>
      </c>
      <c r="E34" s="6">
        <v>2</v>
      </c>
      <c r="F34" s="27"/>
      <c r="G34" s="28"/>
      <c r="H34" s="28"/>
      <c r="I34" s="6"/>
      <c r="J34" s="28"/>
      <c r="K34" s="28"/>
      <c r="L34" s="28"/>
      <c r="M34" s="10">
        <f t="shared" si="0"/>
        <v>0</v>
      </c>
    </row>
    <row r="35" spans="2:13" s="13" customFormat="1" ht="15" customHeight="1" x14ac:dyDescent="0.25">
      <c r="C35" s="32" t="s">
        <v>60</v>
      </c>
      <c r="D35" s="6">
        <v>44</v>
      </c>
      <c r="E35" s="6">
        <v>2</v>
      </c>
      <c r="F35" s="27"/>
      <c r="G35" s="28"/>
      <c r="H35" s="28"/>
      <c r="I35" s="6"/>
      <c r="J35" s="28"/>
      <c r="K35" s="28"/>
      <c r="L35" s="28"/>
      <c r="M35" s="10">
        <f t="shared" si="0"/>
        <v>0</v>
      </c>
    </row>
    <row r="36" spans="2:13" s="13" customFormat="1" ht="15" customHeight="1" x14ac:dyDescent="0.25">
      <c r="C36" s="28" t="s">
        <v>61</v>
      </c>
      <c r="D36" s="6">
        <v>41</v>
      </c>
      <c r="E36" s="6">
        <v>2</v>
      </c>
      <c r="F36" s="27"/>
      <c r="G36" s="28"/>
      <c r="H36" s="28"/>
      <c r="I36" s="6"/>
      <c r="J36" s="28"/>
      <c r="K36" s="28"/>
      <c r="L36" s="28"/>
      <c r="M36" s="10">
        <f t="shared" si="0"/>
        <v>0</v>
      </c>
    </row>
    <row r="37" spans="2:13" s="13" customFormat="1" ht="15" customHeight="1" x14ac:dyDescent="0.25">
      <c r="B37" s="13">
        <v>1</v>
      </c>
      <c r="C37" s="32" t="s">
        <v>62</v>
      </c>
      <c r="D37" s="6">
        <v>25</v>
      </c>
      <c r="E37" s="6">
        <v>3</v>
      </c>
      <c r="F37" s="27"/>
      <c r="G37" s="28"/>
      <c r="H37" s="28"/>
      <c r="I37" s="6"/>
      <c r="J37" s="28"/>
      <c r="K37" s="28"/>
      <c r="L37" s="28"/>
      <c r="M37" s="10">
        <f t="shared" si="0"/>
        <v>0</v>
      </c>
    </row>
    <row r="38" spans="2:13" s="13" customFormat="1" ht="15" customHeight="1" x14ac:dyDescent="0.25">
      <c r="B38" s="13">
        <v>2</v>
      </c>
      <c r="C38" s="32" t="s">
        <v>63</v>
      </c>
      <c r="D38" s="6">
        <v>23</v>
      </c>
      <c r="E38" s="6">
        <v>3</v>
      </c>
      <c r="F38" s="27"/>
      <c r="G38" s="28"/>
      <c r="H38" s="28"/>
      <c r="I38" s="6"/>
      <c r="J38" s="28"/>
      <c r="K38" s="28"/>
      <c r="L38" s="28"/>
      <c r="M38" s="10">
        <f t="shared" si="0"/>
        <v>0</v>
      </c>
    </row>
    <row r="39" spans="2:13" s="13" customFormat="1" ht="15" customHeight="1" thickBot="1" x14ac:dyDescent="0.3">
      <c r="B39" s="13">
        <v>3</v>
      </c>
      <c r="C39" s="32" t="s">
        <v>64</v>
      </c>
      <c r="D39" s="6">
        <v>37</v>
      </c>
      <c r="E39" s="6">
        <v>3</v>
      </c>
      <c r="F39" s="27"/>
      <c r="G39" s="28"/>
      <c r="H39" s="28"/>
      <c r="I39" s="6"/>
      <c r="J39" s="28"/>
      <c r="K39" s="28"/>
      <c r="L39" s="28"/>
      <c r="M39" s="10">
        <f t="shared" si="0"/>
        <v>0</v>
      </c>
    </row>
    <row r="40" spans="2:13" s="13" customFormat="1" ht="15" customHeight="1" thickBot="1" x14ac:dyDescent="0.3">
      <c r="B40" s="13">
        <v>4</v>
      </c>
      <c r="C40" s="32" t="s">
        <v>65</v>
      </c>
      <c r="D40" s="6">
        <v>45</v>
      </c>
      <c r="E40" s="6">
        <v>3</v>
      </c>
      <c r="F40" s="27"/>
      <c r="G40" s="28"/>
      <c r="H40" s="28"/>
      <c r="I40" s="6"/>
      <c r="J40" s="28"/>
      <c r="K40" s="28"/>
      <c r="L40" s="28"/>
      <c r="M40" s="10">
        <f t="shared" si="0"/>
        <v>0</v>
      </c>
    </row>
    <row r="41" spans="2:13" s="13" customFormat="1" ht="15" customHeight="1" thickBot="1" x14ac:dyDescent="0.3">
      <c r="B41" s="13">
        <v>5</v>
      </c>
      <c r="C41" s="32" t="s">
        <v>66</v>
      </c>
      <c r="D41" s="6">
        <v>23</v>
      </c>
      <c r="E41" s="6">
        <v>3</v>
      </c>
      <c r="F41" s="27"/>
      <c r="G41" s="28"/>
      <c r="H41" s="28"/>
      <c r="I41" s="6"/>
      <c r="J41" s="28"/>
      <c r="K41" s="28"/>
      <c r="L41" s="28"/>
      <c r="M41" s="10">
        <f t="shared" si="0"/>
        <v>0</v>
      </c>
    </row>
    <row r="42" spans="2:13" s="13" customFormat="1" ht="15" customHeight="1" thickBot="1" x14ac:dyDescent="0.3">
      <c r="B42" s="13">
        <v>6</v>
      </c>
      <c r="C42" s="32" t="s">
        <v>67</v>
      </c>
      <c r="D42" s="6">
        <v>18</v>
      </c>
      <c r="E42" s="6">
        <v>3</v>
      </c>
      <c r="F42" s="27"/>
      <c r="G42" s="28"/>
      <c r="H42" s="28"/>
      <c r="I42" s="6"/>
      <c r="J42" s="28"/>
      <c r="K42" s="28"/>
      <c r="L42" s="28"/>
      <c r="M42" s="10">
        <f t="shared" si="0"/>
        <v>0</v>
      </c>
    </row>
    <row r="43" spans="2:13" ht="15" customHeight="1" thickBot="1" x14ac:dyDescent="0.3">
      <c r="B43" s="13">
        <v>7</v>
      </c>
      <c r="C43" s="176" t="s">
        <v>68</v>
      </c>
      <c r="D43" s="6">
        <v>40</v>
      </c>
      <c r="E43" s="6">
        <v>3</v>
      </c>
      <c r="F43" s="27"/>
      <c r="G43" s="177"/>
      <c r="H43" s="28"/>
      <c r="I43" s="6"/>
      <c r="J43" s="28"/>
      <c r="K43" s="28"/>
      <c r="L43" s="28"/>
      <c r="M43" s="10">
        <f t="shared" si="0"/>
        <v>0</v>
      </c>
    </row>
    <row r="44" spans="2:13" ht="15" customHeight="1" thickBot="1" x14ac:dyDescent="0.3">
      <c r="B44" s="13">
        <v>8</v>
      </c>
      <c r="C44" s="32" t="s">
        <v>69</v>
      </c>
      <c r="D44" s="6">
        <v>32</v>
      </c>
      <c r="E44" s="6">
        <v>3</v>
      </c>
      <c r="F44" s="27"/>
      <c r="G44" s="33"/>
      <c r="H44" s="28"/>
      <c r="I44" s="6"/>
      <c r="J44" s="28"/>
      <c r="K44" s="28"/>
      <c r="L44" s="28"/>
      <c r="M44" s="10">
        <f t="shared" si="0"/>
        <v>0</v>
      </c>
    </row>
    <row r="45" spans="2:13" ht="15" customHeight="1" thickBot="1" x14ac:dyDescent="0.3">
      <c r="B45" s="13">
        <v>9</v>
      </c>
      <c r="C45" s="32" t="s">
        <v>70</v>
      </c>
      <c r="D45" s="6">
        <v>47</v>
      </c>
      <c r="E45" s="6">
        <v>3</v>
      </c>
      <c r="G45" s="33"/>
      <c r="H45" s="28"/>
      <c r="I45" s="6"/>
      <c r="J45" s="28"/>
      <c r="K45" s="28"/>
      <c r="L45" s="28"/>
      <c r="M45" s="10">
        <f t="shared" si="0"/>
        <v>0</v>
      </c>
    </row>
    <row r="46" spans="2:13" ht="15" customHeight="1" thickBot="1" x14ac:dyDescent="0.3">
      <c r="B46" s="13">
        <v>10</v>
      </c>
      <c r="C46" s="32" t="s">
        <v>71</v>
      </c>
      <c r="D46" s="6">
        <v>27</v>
      </c>
      <c r="E46" s="6">
        <v>3</v>
      </c>
      <c r="G46" s="33"/>
      <c r="H46" s="28"/>
      <c r="I46" s="28"/>
      <c r="J46" s="28"/>
      <c r="K46" s="28"/>
      <c r="L46" s="28"/>
      <c r="M46" s="10">
        <f t="shared" si="0"/>
        <v>0</v>
      </c>
    </row>
    <row r="47" spans="2:13" s="13" customFormat="1" ht="15" customHeight="1" thickBot="1" x14ac:dyDescent="0.3">
      <c r="B47" s="13">
        <v>11</v>
      </c>
      <c r="C47" s="32" t="s">
        <v>72</v>
      </c>
      <c r="D47" s="6">
        <v>102</v>
      </c>
      <c r="E47" s="6">
        <v>3</v>
      </c>
      <c r="G47" s="33"/>
      <c r="H47" s="10"/>
      <c r="I47" s="10"/>
      <c r="J47" s="28"/>
      <c r="K47" s="28"/>
      <c r="L47" s="28"/>
      <c r="M47" s="10">
        <f t="shared" si="0"/>
        <v>0</v>
      </c>
    </row>
    <row r="48" spans="2:13" s="13" customFormat="1" ht="15" customHeight="1" thickBot="1" x14ac:dyDescent="0.3">
      <c r="B48" s="13">
        <v>12</v>
      </c>
      <c r="C48" s="32" t="s">
        <v>73</v>
      </c>
      <c r="D48" s="6">
        <v>60</v>
      </c>
      <c r="E48" s="6">
        <v>3</v>
      </c>
      <c r="G48" s="33"/>
      <c r="H48" s="10"/>
      <c r="I48" s="10"/>
      <c r="J48" s="28"/>
      <c r="K48" s="28"/>
      <c r="L48" s="28"/>
      <c r="M48" s="10">
        <f t="shared" si="0"/>
        <v>0</v>
      </c>
    </row>
    <row r="49" spans="2:18" s="13" customFormat="1" ht="15" customHeight="1" thickBot="1" x14ac:dyDescent="0.3">
      <c r="B49" s="13">
        <v>13</v>
      </c>
      <c r="C49" s="176" t="s">
        <v>74</v>
      </c>
      <c r="D49" s="6">
        <v>22</v>
      </c>
      <c r="E49" s="6">
        <v>3</v>
      </c>
      <c r="G49" s="178"/>
      <c r="H49" s="10"/>
      <c r="I49" s="10"/>
      <c r="J49" s="28"/>
      <c r="K49" s="28"/>
      <c r="L49" s="28"/>
      <c r="M49" s="10">
        <f t="shared" si="0"/>
        <v>0</v>
      </c>
    </row>
    <row r="50" spans="2:18" s="13" customFormat="1" ht="15" customHeight="1" thickBot="1" x14ac:dyDescent="0.3">
      <c r="B50" s="13">
        <v>14</v>
      </c>
      <c r="C50" s="32" t="s">
        <v>75</v>
      </c>
      <c r="D50" s="6">
        <v>22</v>
      </c>
      <c r="E50" s="6">
        <v>3</v>
      </c>
      <c r="G50" s="33"/>
      <c r="H50" s="10"/>
      <c r="I50" s="10"/>
      <c r="J50" s="28"/>
      <c r="K50" s="28"/>
      <c r="L50" s="28"/>
      <c r="M50" s="10">
        <f t="shared" si="0"/>
        <v>0</v>
      </c>
    </row>
    <row r="51" spans="2:18" s="13" customFormat="1" ht="15" customHeight="1" thickBot="1" x14ac:dyDescent="0.3">
      <c r="B51" s="13">
        <v>15</v>
      </c>
      <c r="C51" s="32" t="s">
        <v>76</v>
      </c>
      <c r="D51" s="6">
        <v>46</v>
      </c>
      <c r="E51" s="6">
        <v>3</v>
      </c>
      <c r="G51" s="33"/>
      <c r="H51" s="10"/>
      <c r="I51" s="10"/>
      <c r="J51" s="28"/>
      <c r="K51" s="28"/>
      <c r="L51" s="28"/>
      <c r="M51" s="10">
        <f t="shared" si="0"/>
        <v>0</v>
      </c>
    </row>
    <row r="52" spans="2:18" s="13" customFormat="1" ht="15" customHeight="1" thickBot="1" x14ac:dyDescent="0.3">
      <c r="B52" s="13">
        <v>16</v>
      </c>
      <c r="C52" s="176" t="s">
        <v>77</v>
      </c>
      <c r="D52" s="6">
        <v>29</v>
      </c>
      <c r="E52" s="6">
        <v>3</v>
      </c>
      <c r="G52" s="178"/>
      <c r="H52" s="10"/>
      <c r="I52" s="10"/>
      <c r="J52" s="28"/>
      <c r="K52" s="28"/>
      <c r="L52" s="28"/>
      <c r="M52" s="10">
        <f t="shared" si="0"/>
        <v>0</v>
      </c>
    </row>
    <row r="53" spans="2:18" s="13" customFormat="1" ht="15" customHeight="1" thickBot="1" x14ac:dyDescent="0.3">
      <c r="B53" s="13">
        <v>17</v>
      </c>
      <c r="C53" s="32" t="s">
        <v>78</v>
      </c>
      <c r="D53" s="6">
        <v>65</v>
      </c>
      <c r="E53" s="6">
        <v>3</v>
      </c>
      <c r="G53" s="33"/>
      <c r="H53" s="10"/>
      <c r="I53" s="10"/>
      <c r="J53" s="28"/>
      <c r="K53" s="28"/>
      <c r="L53" s="28"/>
      <c r="M53" s="10">
        <f t="shared" si="0"/>
        <v>0</v>
      </c>
    </row>
    <row r="54" spans="2:18" s="13" customFormat="1" ht="15" customHeight="1" thickBot="1" x14ac:dyDescent="0.3">
      <c r="B54" s="13">
        <v>18</v>
      </c>
      <c r="C54" s="28" t="s">
        <v>79</v>
      </c>
      <c r="D54" s="6">
        <v>38</v>
      </c>
      <c r="E54" s="6">
        <v>3</v>
      </c>
      <c r="G54" s="33"/>
      <c r="H54" s="10"/>
      <c r="I54" s="10"/>
      <c r="J54" s="28"/>
      <c r="K54" s="28"/>
      <c r="L54" s="28"/>
      <c r="M54" s="10">
        <f t="shared" si="0"/>
        <v>0</v>
      </c>
    </row>
    <row r="55" spans="2:18" s="13" customFormat="1" ht="15" customHeight="1" thickBot="1" x14ac:dyDescent="0.3">
      <c r="C55" s="196" t="s">
        <v>80</v>
      </c>
      <c r="D55" s="37">
        <f t="shared" ref="D55:M55" si="5">SUM(D11:D54)</f>
        <v>2494</v>
      </c>
      <c r="E55" s="37">
        <f t="shared" si="5"/>
        <v>79</v>
      </c>
      <c r="F55" s="38">
        <f t="shared" si="5"/>
        <v>9.7793875717319914</v>
      </c>
      <c r="G55" s="38">
        <f t="shared" si="5"/>
        <v>96.000000000000028</v>
      </c>
      <c r="H55" s="38">
        <f t="shared" si="5"/>
        <v>1</v>
      </c>
      <c r="I55" s="38">
        <f t="shared" si="5"/>
        <v>1</v>
      </c>
      <c r="J55" s="38">
        <f t="shared" si="5"/>
        <v>0</v>
      </c>
      <c r="K55" s="38">
        <f t="shared" si="5"/>
        <v>0</v>
      </c>
      <c r="L55" s="38">
        <f t="shared" si="5"/>
        <v>0</v>
      </c>
      <c r="M55" s="38">
        <f t="shared" si="5"/>
        <v>98.000000000000028</v>
      </c>
    </row>
    <row r="56" spans="2:18" s="13" customFormat="1" ht="15" customHeight="1" x14ac:dyDescent="0.25">
      <c r="C56" s="34"/>
      <c r="D56" s="35"/>
      <c r="E56" s="36"/>
      <c r="G56" s="39"/>
      <c r="H56" s="39"/>
      <c r="I56" s="39"/>
      <c r="J56" s="40"/>
      <c r="K56" s="40"/>
      <c r="L56" s="40"/>
      <c r="M56" s="39"/>
    </row>
    <row r="57" spans="2:18" ht="15" customHeight="1" x14ac:dyDescent="0.25">
      <c r="D57" s="24"/>
      <c r="E57" s="24"/>
      <c r="M57" s="14"/>
    </row>
    <row r="58" spans="2:18" ht="15" customHeight="1" x14ac:dyDescent="0.25">
      <c r="C58" s="41" t="s">
        <v>7</v>
      </c>
      <c r="D58" s="24"/>
      <c r="E58" s="24"/>
      <c r="M58" s="14"/>
    </row>
    <row r="59" spans="2:18" ht="15" customHeight="1" x14ac:dyDescent="0.25">
      <c r="C59" s="29" t="s">
        <v>81</v>
      </c>
      <c r="D59" s="6"/>
      <c r="E59" s="6"/>
      <c r="F59" s="28"/>
      <c r="G59" s="28"/>
      <c r="H59" s="28"/>
      <c r="I59" s="28"/>
      <c r="J59" s="6">
        <v>13</v>
      </c>
      <c r="K59" s="6">
        <v>1</v>
      </c>
      <c r="L59" s="6">
        <v>1</v>
      </c>
      <c r="M59" s="10">
        <f>SUM(G59:L59)</f>
        <v>15</v>
      </c>
    </row>
    <row r="60" spans="2:18" ht="15" customHeight="1" x14ac:dyDescent="0.25">
      <c r="M60" s="188"/>
    </row>
    <row r="61" spans="2:18" ht="15" customHeight="1" x14ac:dyDescent="0.25"/>
    <row r="62" spans="2:18" ht="15.75" customHeight="1" x14ac:dyDescent="0.25">
      <c r="C62" s="2" t="s">
        <v>82</v>
      </c>
    </row>
    <row r="63" spans="2:18" ht="15" customHeight="1" thickTop="1" thickBot="1" x14ac:dyDescent="0.3">
      <c r="C63" s="13"/>
      <c r="D63" s="13"/>
      <c r="E63" s="13"/>
      <c r="F63" s="13"/>
      <c r="G63" s="204" t="s">
        <v>22</v>
      </c>
      <c r="H63" s="204"/>
      <c r="I63" s="204"/>
      <c r="J63" s="204" t="s">
        <v>23</v>
      </c>
      <c r="K63" s="204"/>
      <c r="L63" s="204"/>
      <c r="M63" s="202" t="s">
        <v>3</v>
      </c>
      <c r="O63" s="2" t="s">
        <v>4</v>
      </c>
      <c r="P63" s="13"/>
      <c r="Q63" s="13"/>
      <c r="R63" s="13"/>
    </row>
    <row r="64" spans="2:18" ht="15" customHeight="1" thickTop="1" thickBot="1" x14ac:dyDescent="0.3">
      <c r="C64" s="189" t="s">
        <v>83</v>
      </c>
      <c r="D64" s="190" t="s">
        <v>12</v>
      </c>
      <c r="E64" s="191" t="s">
        <v>25</v>
      </c>
      <c r="F64" s="24" t="s">
        <v>26</v>
      </c>
      <c r="G64" s="192" t="s">
        <v>27</v>
      </c>
      <c r="H64" s="192" t="s">
        <v>28</v>
      </c>
      <c r="I64" s="192" t="s">
        <v>29</v>
      </c>
      <c r="J64" s="192" t="s">
        <v>27</v>
      </c>
      <c r="K64" s="192" t="s">
        <v>28</v>
      </c>
      <c r="L64" s="192" t="s">
        <v>29</v>
      </c>
      <c r="M64" s="202"/>
      <c r="O64" s="42" t="s">
        <v>11</v>
      </c>
      <c r="P64" s="13"/>
      <c r="Q64" s="13"/>
      <c r="R64" s="13"/>
    </row>
    <row r="65" spans="2:18" ht="15" customHeight="1" thickBot="1" x14ac:dyDescent="0.3">
      <c r="B65">
        <v>1</v>
      </c>
      <c r="C65" s="193" t="s">
        <v>84</v>
      </c>
      <c r="D65" s="150">
        <v>42</v>
      </c>
      <c r="E65" s="150">
        <v>1</v>
      </c>
      <c r="F65" s="28"/>
      <c r="G65" s="28"/>
      <c r="H65" s="28"/>
      <c r="I65" s="28"/>
      <c r="J65" s="28"/>
      <c r="K65" s="28"/>
      <c r="L65" s="28"/>
      <c r="M65" s="10">
        <f t="shared" ref="M65:M107" si="6">SUM(G65:L65)</f>
        <v>0</v>
      </c>
      <c r="O65" s="13"/>
      <c r="P65" s="13" t="s">
        <v>12</v>
      </c>
      <c r="Q65" s="13" t="s">
        <v>13</v>
      </c>
      <c r="R65" s="13"/>
    </row>
    <row r="66" spans="2:18" ht="15" customHeight="1" thickBot="1" x14ac:dyDescent="0.3">
      <c r="B66">
        <v>2</v>
      </c>
      <c r="C66" s="193" t="s">
        <v>85</v>
      </c>
      <c r="D66" s="150">
        <v>60</v>
      </c>
      <c r="E66" s="150">
        <v>1</v>
      </c>
      <c r="F66" s="28"/>
      <c r="G66" s="28"/>
      <c r="H66" s="28"/>
      <c r="I66" s="28"/>
      <c r="J66" s="28"/>
      <c r="K66" s="28"/>
      <c r="L66" s="28"/>
      <c r="M66" s="10">
        <f t="shared" si="6"/>
        <v>0</v>
      </c>
      <c r="O66" s="13" t="s">
        <v>15</v>
      </c>
      <c r="P66" s="13">
        <v>1137</v>
      </c>
      <c r="Q66" s="14">
        <f>P66/$P$70*$E$4</f>
        <v>46.117439103390531</v>
      </c>
      <c r="R66" s="13">
        <v>4</v>
      </c>
    </row>
    <row r="67" spans="2:18" ht="15" customHeight="1" thickBot="1" x14ac:dyDescent="0.3">
      <c r="B67" s="13">
        <v>3</v>
      </c>
      <c r="C67" s="193" t="s">
        <v>86</v>
      </c>
      <c r="D67" s="150">
        <v>30</v>
      </c>
      <c r="E67" s="150">
        <v>1</v>
      </c>
      <c r="F67" s="28"/>
      <c r="G67" s="28"/>
      <c r="H67" s="28"/>
      <c r="I67" s="28"/>
      <c r="J67" s="28"/>
      <c r="K67" s="28"/>
      <c r="L67" s="28"/>
      <c r="M67" s="10">
        <f t="shared" si="6"/>
        <v>0</v>
      </c>
      <c r="O67" s="13" t="s">
        <v>17</v>
      </c>
      <c r="P67" s="13">
        <v>562</v>
      </c>
      <c r="Q67" s="14">
        <f>P67/$P$70*$E$4</f>
        <v>22.795075440726016</v>
      </c>
      <c r="R67" s="13">
        <v>2</v>
      </c>
    </row>
    <row r="68" spans="2:18" ht="15" customHeight="1" thickBot="1" x14ac:dyDescent="0.3">
      <c r="B68" s="13">
        <v>4</v>
      </c>
      <c r="C68" s="193" t="s">
        <v>87</v>
      </c>
      <c r="D68" s="150">
        <v>35</v>
      </c>
      <c r="E68" s="150">
        <v>1</v>
      </c>
      <c r="F68" s="28"/>
      <c r="G68" s="28"/>
      <c r="H68" s="28"/>
      <c r="I68" s="28"/>
      <c r="J68" s="28"/>
      <c r="K68" s="28"/>
      <c r="L68" s="28"/>
      <c r="M68" s="10">
        <f t="shared" si="6"/>
        <v>0</v>
      </c>
      <c r="O68" s="13" t="s">
        <v>18</v>
      </c>
      <c r="P68" s="13">
        <v>202</v>
      </c>
      <c r="Q68" s="14">
        <f>P68/$P$70*$E$4</f>
        <v>8.193247756275186</v>
      </c>
      <c r="R68" s="13">
        <v>1</v>
      </c>
    </row>
    <row r="69" spans="2:18" ht="15" customHeight="1" thickBot="1" x14ac:dyDescent="0.3">
      <c r="B69" s="13">
        <v>5</v>
      </c>
      <c r="C69" s="193" t="s">
        <v>88</v>
      </c>
      <c r="D69" s="150">
        <v>259</v>
      </c>
      <c r="E69" s="150">
        <v>1</v>
      </c>
      <c r="F69" s="28"/>
      <c r="G69" s="28"/>
      <c r="H69" s="28"/>
      <c r="I69" s="28"/>
      <c r="J69" s="28"/>
      <c r="K69" s="28"/>
      <c r="L69" s="28"/>
      <c r="M69" s="10">
        <f t="shared" si="6"/>
        <v>0</v>
      </c>
      <c r="O69" s="13" t="s">
        <v>20</v>
      </c>
      <c r="P69" s="13">
        <v>951</v>
      </c>
      <c r="Q69" s="14">
        <f>P69/$P$70*$E$4</f>
        <v>38.573161466424267</v>
      </c>
      <c r="R69" s="13">
        <v>3</v>
      </c>
    </row>
    <row r="70" spans="2:18" ht="15" customHeight="1" thickBot="1" x14ac:dyDescent="0.3">
      <c r="B70" s="13">
        <v>6</v>
      </c>
      <c r="C70" s="28" t="s">
        <v>89</v>
      </c>
      <c r="D70" s="150">
        <v>35</v>
      </c>
      <c r="E70" s="150">
        <v>1</v>
      </c>
      <c r="F70" s="28"/>
      <c r="G70" s="33"/>
      <c r="H70" s="28"/>
      <c r="I70" s="28"/>
      <c r="J70" s="28"/>
      <c r="K70" s="28"/>
      <c r="L70" s="28"/>
      <c r="M70" s="10">
        <f t="shared" si="6"/>
        <v>0</v>
      </c>
      <c r="O70" s="13" t="s">
        <v>9</v>
      </c>
      <c r="P70" s="20">
        <f>SUM(P66:P69)</f>
        <v>2852</v>
      </c>
      <c r="Q70" s="20">
        <f>SUM(Q66:Q69)</f>
        <v>115.678923766816</v>
      </c>
      <c r="R70" s="13"/>
    </row>
    <row r="71" spans="2:18" ht="15" customHeight="1" thickBot="1" x14ac:dyDescent="0.3">
      <c r="B71" s="13">
        <v>7</v>
      </c>
      <c r="C71" s="194" t="s">
        <v>90</v>
      </c>
      <c r="D71" s="150">
        <v>120</v>
      </c>
      <c r="E71" s="150">
        <v>1</v>
      </c>
      <c r="F71" s="28"/>
      <c r="G71" s="33">
        <f>D71/$Q$73*$Q$66</f>
        <v>17.29403966377145</v>
      </c>
      <c r="H71" s="150">
        <v>2</v>
      </c>
      <c r="I71" s="150">
        <v>1</v>
      </c>
      <c r="J71" s="28"/>
      <c r="K71" s="28"/>
      <c r="L71" s="28"/>
      <c r="M71" s="10">
        <f t="shared" si="6"/>
        <v>20.29403966377145</v>
      </c>
      <c r="O71" s="13" t="s">
        <v>30</v>
      </c>
      <c r="P71" s="13"/>
      <c r="Q71" s="14"/>
      <c r="R71" s="13"/>
    </row>
    <row r="72" spans="2:18" ht="15" customHeight="1" thickBot="1" x14ac:dyDescent="0.3">
      <c r="B72" s="13">
        <v>8</v>
      </c>
      <c r="C72" s="193" t="s">
        <v>91</v>
      </c>
      <c r="D72" s="150">
        <v>25</v>
      </c>
      <c r="E72" s="150">
        <v>1</v>
      </c>
      <c r="F72" s="28"/>
      <c r="G72" s="33"/>
      <c r="H72" s="150"/>
      <c r="I72" s="28"/>
      <c r="J72" s="28"/>
      <c r="K72" s="28"/>
      <c r="L72" s="28"/>
      <c r="M72" s="10">
        <f t="shared" si="6"/>
        <v>0</v>
      </c>
      <c r="O72" s="13" t="s">
        <v>33</v>
      </c>
      <c r="P72" s="13"/>
      <c r="Q72" s="13"/>
      <c r="R72" s="13"/>
    </row>
    <row r="73" spans="2:18" ht="15" customHeight="1" thickBot="1" x14ac:dyDescent="0.3">
      <c r="B73" s="13">
        <v>9</v>
      </c>
      <c r="C73" s="193" t="s">
        <v>62</v>
      </c>
      <c r="D73" s="150">
        <v>32</v>
      </c>
      <c r="E73" s="150">
        <v>1</v>
      </c>
      <c r="F73" s="28"/>
      <c r="G73" s="33"/>
      <c r="H73" s="150"/>
      <c r="I73" s="28"/>
      <c r="J73" s="28"/>
      <c r="K73" s="28"/>
      <c r="L73" s="28"/>
      <c r="M73" s="10">
        <f t="shared" si="6"/>
        <v>0</v>
      </c>
      <c r="O73" s="13" t="s">
        <v>35</v>
      </c>
      <c r="P73" s="13"/>
      <c r="Q73" s="30">
        <v>320</v>
      </c>
      <c r="R73" s="13"/>
    </row>
    <row r="74" spans="2:18" ht="15" customHeight="1" thickBot="1" x14ac:dyDescent="0.3">
      <c r="B74" s="13">
        <v>10</v>
      </c>
      <c r="C74" s="194" t="s">
        <v>92</v>
      </c>
      <c r="D74" s="150">
        <v>127</v>
      </c>
      <c r="E74" s="150">
        <v>1</v>
      </c>
      <c r="F74" s="28"/>
      <c r="G74" s="33">
        <f>D74/$Q$73*$Q$66</f>
        <v>18.302858644158118</v>
      </c>
      <c r="H74" s="150">
        <v>2</v>
      </c>
      <c r="I74" s="150">
        <v>1</v>
      </c>
      <c r="J74" s="28"/>
      <c r="K74" s="28"/>
      <c r="L74" s="28"/>
      <c r="M74" s="10">
        <f t="shared" si="6"/>
        <v>21.302858644158118</v>
      </c>
      <c r="O74" s="13" t="s">
        <v>37</v>
      </c>
      <c r="P74" s="13"/>
      <c r="Q74" s="13"/>
      <c r="R74" s="13"/>
    </row>
    <row r="75" spans="2:18" ht="15" customHeight="1" thickBot="1" x14ac:dyDescent="0.3">
      <c r="B75" s="13">
        <v>11</v>
      </c>
      <c r="C75" s="193" t="s">
        <v>93</v>
      </c>
      <c r="D75" s="150">
        <v>143</v>
      </c>
      <c r="E75" s="150">
        <v>1</v>
      </c>
      <c r="F75" s="28"/>
      <c r="G75" s="33"/>
      <c r="H75" s="150"/>
      <c r="I75" s="28"/>
      <c r="J75" s="28"/>
      <c r="K75" s="28"/>
      <c r="L75" s="28"/>
      <c r="M75" s="10">
        <f t="shared" si="6"/>
        <v>0</v>
      </c>
      <c r="O75" s="13" t="s">
        <v>39</v>
      </c>
      <c r="P75" s="13"/>
      <c r="Q75" s="13">
        <v>95</v>
      </c>
      <c r="R75" s="13"/>
    </row>
    <row r="76" spans="2:18" ht="15" customHeight="1" thickBot="1" x14ac:dyDescent="0.3">
      <c r="B76" s="13">
        <v>12</v>
      </c>
      <c r="C76" s="193" t="s">
        <v>94</v>
      </c>
      <c r="D76" s="150">
        <v>145</v>
      </c>
      <c r="E76" s="150">
        <v>1</v>
      </c>
      <c r="F76" s="28"/>
      <c r="G76" s="33"/>
      <c r="H76" s="150"/>
      <c r="I76" s="28"/>
      <c r="J76" s="28"/>
      <c r="K76" s="28"/>
      <c r="L76" s="28"/>
      <c r="M76" s="10">
        <f t="shared" si="6"/>
        <v>0</v>
      </c>
      <c r="O76" s="13" t="s">
        <v>20</v>
      </c>
      <c r="P76" s="13"/>
      <c r="Q76" s="13">
        <v>361</v>
      </c>
      <c r="R76" s="13"/>
    </row>
    <row r="77" spans="2:18" ht="15" customHeight="1" thickBot="1" x14ac:dyDescent="0.3">
      <c r="B77" s="13">
        <v>13</v>
      </c>
      <c r="C77" s="194" t="s">
        <v>95</v>
      </c>
      <c r="D77" s="150">
        <v>38</v>
      </c>
      <c r="E77" s="150">
        <v>1</v>
      </c>
      <c r="F77" s="28"/>
      <c r="G77" s="33">
        <v>10</v>
      </c>
      <c r="H77" s="150"/>
      <c r="I77" s="28"/>
      <c r="J77" s="28"/>
      <c r="K77" s="28"/>
      <c r="L77" s="28"/>
      <c r="M77" s="10">
        <f t="shared" si="6"/>
        <v>10</v>
      </c>
      <c r="O77" s="13"/>
      <c r="P77" s="13"/>
      <c r="Q77" s="13"/>
      <c r="R77" s="13"/>
    </row>
    <row r="78" spans="2:18" ht="15" customHeight="1" thickBot="1" x14ac:dyDescent="0.3">
      <c r="B78" s="13">
        <v>14</v>
      </c>
      <c r="C78" s="193" t="s">
        <v>96</v>
      </c>
      <c r="D78" s="150">
        <v>46</v>
      </c>
      <c r="E78" s="150">
        <v>1</v>
      </c>
      <c r="F78" s="28"/>
      <c r="G78" s="33"/>
      <c r="H78" s="150"/>
      <c r="I78" s="28"/>
      <c r="J78" s="28"/>
      <c r="K78" s="28"/>
      <c r="L78" s="28"/>
      <c r="M78" s="10">
        <f t="shared" si="6"/>
        <v>0</v>
      </c>
    </row>
    <row r="79" spans="2:18" ht="15" customHeight="1" thickBot="1" x14ac:dyDescent="0.3">
      <c r="B79">
        <v>1</v>
      </c>
      <c r="C79" s="193" t="s">
        <v>97</v>
      </c>
      <c r="D79" s="150">
        <v>57</v>
      </c>
      <c r="E79" s="150">
        <v>2</v>
      </c>
      <c r="F79" s="28"/>
      <c r="G79" s="33"/>
      <c r="H79" s="150"/>
      <c r="I79" s="28"/>
      <c r="J79" s="28"/>
      <c r="K79" s="28"/>
      <c r="L79" s="28"/>
      <c r="M79" s="10">
        <f t="shared" si="6"/>
        <v>0</v>
      </c>
    </row>
    <row r="80" spans="2:18" ht="15" customHeight="1" thickBot="1" x14ac:dyDescent="0.3">
      <c r="B80">
        <v>2</v>
      </c>
      <c r="C80" s="193" t="s">
        <v>98</v>
      </c>
      <c r="D80" s="150">
        <v>25</v>
      </c>
      <c r="E80" s="150">
        <v>2</v>
      </c>
      <c r="F80" s="28"/>
      <c r="G80" s="28"/>
      <c r="H80" s="150"/>
      <c r="I80" s="28"/>
      <c r="J80" s="28"/>
      <c r="K80" s="28"/>
      <c r="L80" s="28"/>
      <c r="M80" s="10">
        <f t="shared" si="6"/>
        <v>0</v>
      </c>
    </row>
    <row r="81" spans="2:13" ht="15" customHeight="1" thickBot="1" x14ac:dyDescent="0.3">
      <c r="B81" s="13">
        <v>3</v>
      </c>
      <c r="C81" s="195" t="s">
        <v>99</v>
      </c>
      <c r="D81" s="150">
        <v>32</v>
      </c>
      <c r="E81" s="150">
        <v>2</v>
      </c>
      <c r="F81" s="28"/>
      <c r="G81" s="150">
        <v>8</v>
      </c>
      <c r="H81" s="150"/>
      <c r="I81" s="28"/>
      <c r="J81" s="28"/>
      <c r="K81" s="28"/>
      <c r="L81" s="28"/>
      <c r="M81" s="10">
        <f t="shared" si="6"/>
        <v>8</v>
      </c>
    </row>
    <row r="82" spans="2:13" ht="15" customHeight="1" thickBot="1" x14ac:dyDescent="0.3">
      <c r="B82" s="13">
        <v>4</v>
      </c>
      <c r="C82" s="193" t="s">
        <v>100</v>
      </c>
      <c r="D82" s="150">
        <v>46</v>
      </c>
      <c r="E82" s="150">
        <v>2</v>
      </c>
      <c r="F82" s="28"/>
      <c r="G82" s="150"/>
      <c r="H82" s="150"/>
      <c r="I82" s="28"/>
      <c r="J82" s="28"/>
      <c r="K82" s="28"/>
      <c r="L82" s="28"/>
      <c r="M82" s="10">
        <f t="shared" si="6"/>
        <v>0</v>
      </c>
    </row>
    <row r="83" spans="2:13" ht="15" customHeight="1" thickBot="1" x14ac:dyDescent="0.3">
      <c r="B83" s="13">
        <v>5</v>
      </c>
      <c r="C83" s="193" t="s">
        <v>101</v>
      </c>
      <c r="D83" s="150">
        <v>32</v>
      </c>
      <c r="E83" s="150">
        <v>2</v>
      </c>
      <c r="F83" s="28"/>
      <c r="G83" s="150"/>
      <c r="H83" s="150"/>
      <c r="I83" s="28"/>
      <c r="J83" s="28"/>
      <c r="K83" s="28"/>
      <c r="L83" s="28"/>
      <c r="M83" s="10">
        <f t="shared" si="6"/>
        <v>0</v>
      </c>
    </row>
    <row r="84" spans="2:13" ht="15" customHeight="1" thickBot="1" x14ac:dyDescent="0.3">
      <c r="B84" s="13">
        <v>6</v>
      </c>
      <c r="C84" s="193" t="s">
        <v>102</v>
      </c>
      <c r="D84" s="150">
        <v>57</v>
      </c>
      <c r="E84" s="150">
        <v>2</v>
      </c>
      <c r="F84" s="28"/>
      <c r="G84" s="150"/>
      <c r="H84" s="150"/>
      <c r="I84" s="28"/>
      <c r="J84" s="28"/>
      <c r="K84" s="28"/>
      <c r="L84" s="28"/>
      <c r="M84" s="10">
        <f t="shared" si="6"/>
        <v>0</v>
      </c>
    </row>
    <row r="85" spans="2:13" ht="15" customHeight="1" thickBot="1" x14ac:dyDescent="0.3">
      <c r="B85" s="13">
        <v>7</v>
      </c>
      <c r="C85" s="195" t="s">
        <v>103</v>
      </c>
      <c r="D85" s="150">
        <v>60</v>
      </c>
      <c r="E85" s="150">
        <v>2</v>
      </c>
      <c r="F85" s="28"/>
      <c r="G85" s="150">
        <v>15</v>
      </c>
      <c r="H85" s="150">
        <v>2</v>
      </c>
      <c r="I85" s="150">
        <v>1</v>
      </c>
      <c r="J85" s="28"/>
      <c r="K85" s="28"/>
      <c r="L85" s="28"/>
      <c r="M85" s="10">
        <f t="shared" si="6"/>
        <v>18</v>
      </c>
    </row>
    <row r="86" spans="2:13" ht="15" customHeight="1" thickBot="1" x14ac:dyDescent="0.3">
      <c r="B86" s="13">
        <v>8</v>
      </c>
      <c r="C86" s="193" t="s">
        <v>104</v>
      </c>
      <c r="D86" s="150">
        <v>32</v>
      </c>
      <c r="E86" s="150">
        <v>2</v>
      </c>
      <c r="F86" s="28"/>
      <c r="G86" s="150"/>
      <c r="H86" s="150"/>
      <c r="I86" s="28"/>
      <c r="J86" s="28"/>
      <c r="K86" s="28"/>
      <c r="L86" s="28"/>
      <c r="M86" s="10">
        <f t="shared" si="6"/>
        <v>0</v>
      </c>
    </row>
    <row r="87" spans="2:13" ht="15" customHeight="1" thickBot="1" x14ac:dyDescent="0.3">
      <c r="B87" s="13">
        <v>9</v>
      </c>
      <c r="C87" s="193" t="s">
        <v>105</v>
      </c>
      <c r="D87" s="150">
        <v>36</v>
      </c>
      <c r="E87" s="150">
        <v>2</v>
      </c>
      <c r="F87" s="28"/>
      <c r="G87" s="28"/>
      <c r="H87" s="150"/>
      <c r="I87" s="28"/>
      <c r="J87" s="28"/>
      <c r="K87" s="28"/>
      <c r="L87" s="28"/>
      <c r="M87" s="10">
        <f t="shared" si="6"/>
        <v>0</v>
      </c>
    </row>
    <row r="88" spans="2:13" ht="15" customHeight="1" thickBot="1" x14ac:dyDescent="0.3">
      <c r="B88" s="13">
        <v>10</v>
      </c>
      <c r="C88" s="193" t="s">
        <v>106</v>
      </c>
      <c r="D88" s="150">
        <v>48</v>
      </c>
      <c r="E88" s="150">
        <v>2</v>
      </c>
      <c r="F88" s="28"/>
      <c r="G88" s="28"/>
      <c r="H88" s="150"/>
      <c r="I88" s="28"/>
      <c r="J88" s="28"/>
      <c r="K88" s="28"/>
      <c r="L88" s="28"/>
      <c r="M88" s="10">
        <f t="shared" si="6"/>
        <v>0</v>
      </c>
    </row>
    <row r="89" spans="2:13" ht="15" customHeight="1" thickBot="1" x14ac:dyDescent="0.3">
      <c r="B89" s="13">
        <v>11</v>
      </c>
      <c r="C89" s="193" t="s">
        <v>107</v>
      </c>
      <c r="D89" s="150">
        <v>26</v>
      </c>
      <c r="E89" s="150">
        <v>2</v>
      </c>
      <c r="F89" s="28"/>
      <c r="G89" s="28"/>
      <c r="H89" s="150"/>
      <c r="I89" s="28"/>
      <c r="J89" s="28"/>
      <c r="K89" s="28"/>
      <c r="L89" s="28"/>
      <c r="M89" s="10">
        <f t="shared" si="6"/>
        <v>0</v>
      </c>
    </row>
    <row r="90" spans="2:13" ht="15" customHeight="1" thickBot="1" x14ac:dyDescent="0.3">
      <c r="B90" s="13">
        <v>12</v>
      </c>
      <c r="C90" s="193" t="s">
        <v>108</v>
      </c>
      <c r="D90" s="150">
        <v>44</v>
      </c>
      <c r="E90" s="150">
        <v>2</v>
      </c>
      <c r="F90" s="28"/>
      <c r="G90" s="28"/>
      <c r="H90" s="150"/>
      <c r="I90" s="28"/>
      <c r="J90" s="28"/>
      <c r="K90" s="28"/>
      <c r="L90" s="28"/>
      <c r="M90" s="10">
        <f t="shared" si="6"/>
        <v>0</v>
      </c>
    </row>
    <row r="91" spans="2:13" ht="15" customHeight="1" thickBot="1" x14ac:dyDescent="0.3">
      <c r="B91" s="13">
        <v>13</v>
      </c>
      <c r="C91" s="193" t="s">
        <v>109</v>
      </c>
      <c r="D91" s="150">
        <v>32</v>
      </c>
      <c r="E91" s="150">
        <v>2</v>
      </c>
      <c r="F91" s="28"/>
      <c r="G91" s="28"/>
      <c r="H91" s="150"/>
      <c r="I91" s="28"/>
      <c r="J91" s="28"/>
      <c r="K91" s="28"/>
      <c r="L91" s="28"/>
      <c r="M91" s="10">
        <f t="shared" si="6"/>
        <v>0</v>
      </c>
    </row>
    <row r="92" spans="2:13" ht="15" customHeight="1" thickBot="1" x14ac:dyDescent="0.3">
      <c r="B92" s="13">
        <v>14</v>
      </c>
      <c r="C92" s="193" t="s">
        <v>110</v>
      </c>
      <c r="D92" s="150">
        <v>35</v>
      </c>
      <c r="E92" s="150">
        <v>2</v>
      </c>
      <c r="F92" s="28"/>
      <c r="G92" s="28"/>
      <c r="H92" s="150"/>
      <c r="I92" s="28"/>
      <c r="J92" s="28"/>
      <c r="K92" s="28"/>
      <c r="L92" s="28"/>
      <c r="M92" s="10">
        <f t="shared" si="6"/>
        <v>0</v>
      </c>
    </row>
    <row r="93" spans="2:13" ht="15" customHeight="1" thickBot="1" x14ac:dyDescent="0.3">
      <c r="B93">
        <v>1</v>
      </c>
      <c r="C93" s="193" t="s">
        <v>111</v>
      </c>
      <c r="D93" s="150">
        <v>32</v>
      </c>
      <c r="E93" s="150">
        <v>3</v>
      </c>
      <c r="F93" s="28"/>
      <c r="G93" s="28"/>
      <c r="H93" s="150"/>
      <c r="I93" s="28"/>
      <c r="J93" s="28"/>
      <c r="K93" s="28"/>
      <c r="L93" s="28"/>
      <c r="M93" s="10">
        <f t="shared" si="6"/>
        <v>0</v>
      </c>
    </row>
    <row r="94" spans="2:13" ht="15" customHeight="1" thickBot="1" x14ac:dyDescent="0.3">
      <c r="B94">
        <v>2</v>
      </c>
      <c r="C94" s="193" t="s">
        <v>112</v>
      </c>
      <c r="D94" s="150">
        <v>35</v>
      </c>
      <c r="E94" s="150">
        <v>3</v>
      </c>
      <c r="F94" s="28"/>
      <c r="G94" s="28"/>
      <c r="H94" s="150"/>
      <c r="I94" s="28"/>
      <c r="J94" s="28"/>
      <c r="K94" s="28"/>
      <c r="L94" s="28"/>
      <c r="M94" s="10">
        <f t="shared" si="6"/>
        <v>0</v>
      </c>
    </row>
    <row r="95" spans="2:13" ht="15" customHeight="1" thickBot="1" x14ac:dyDescent="0.3">
      <c r="B95">
        <v>3</v>
      </c>
      <c r="C95" s="195" t="s">
        <v>113</v>
      </c>
      <c r="D95" s="150">
        <v>53</v>
      </c>
      <c r="E95" s="150">
        <v>3</v>
      </c>
      <c r="F95" s="28"/>
      <c r="G95" s="150">
        <v>8</v>
      </c>
      <c r="H95" s="150"/>
      <c r="I95" s="150">
        <v>1</v>
      </c>
      <c r="J95" s="28"/>
      <c r="K95" s="28"/>
      <c r="L95" s="28"/>
      <c r="M95" s="10">
        <f t="shared" si="6"/>
        <v>9</v>
      </c>
    </row>
    <row r="96" spans="2:13" ht="15" customHeight="1" thickBot="1" x14ac:dyDescent="0.3">
      <c r="B96">
        <v>4</v>
      </c>
      <c r="C96" s="193" t="s">
        <v>114</v>
      </c>
      <c r="D96" s="150">
        <v>7</v>
      </c>
      <c r="E96" s="150">
        <v>3</v>
      </c>
      <c r="F96" s="28"/>
      <c r="G96" s="28"/>
      <c r="H96" s="150"/>
      <c r="I96" s="28"/>
      <c r="J96" s="28"/>
      <c r="K96" s="28"/>
      <c r="L96" s="28"/>
      <c r="M96" s="10">
        <f t="shared" si="6"/>
        <v>0</v>
      </c>
    </row>
    <row r="97" spans="2:13" ht="15" customHeight="1" thickBot="1" x14ac:dyDescent="0.3">
      <c r="B97">
        <v>5</v>
      </c>
      <c r="C97" s="193" t="s">
        <v>115</v>
      </c>
      <c r="D97" s="150">
        <v>57</v>
      </c>
      <c r="E97" s="150">
        <v>3</v>
      </c>
      <c r="F97" s="28"/>
      <c r="G97" s="28"/>
      <c r="H97" s="150"/>
      <c r="I97" s="28"/>
      <c r="J97" s="28"/>
      <c r="K97" s="28"/>
      <c r="L97" s="28"/>
      <c r="M97" s="10">
        <f t="shared" si="6"/>
        <v>0</v>
      </c>
    </row>
    <row r="98" spans="2:13" ht="15" customHeight="1" thickBot="1" x14ac:dyDescent="0.3">
      <c r="B98">
        <v>6</v>
      </c>
      <c r="C98" s="193" t="s">
        <v>116</v>
      </c>
      <c r="D98" s="150">
        <v>18</v>
      </c>
      <c r="E98" s="150">
        <v>3</v>
      </c>
      <c r="F98" s="28"/>
      <c r="G98" s="28"/>
      <c r="H98" s="150"/>
      <c r="I98" s="28"/>
      <c r="J98" s="28"/>
      <c r="K98" s="28"/>
      <c r="L98" s="28"/>
      <c r="M98" s="10">
        <f t="shared" si="6"/>
        <v>0</v>
      </c>
    </row>
    <row r="99" spans="2:13" ht="15" customHeight="1" thickBot="1" x14ac:dyDescent="0.3">
      <c r="B99">
        <v>1</v>
      </c>
      <c r="C99" s="195" t="s">
        <v>117</v>
      </c>
      <c r="D99" s="150">
        <v>237</v>
      </c>
      <c r="E99" s="150" t="s">
        <v>32</v>
      </c>
      <c r="F99" s="28"/>
      <c r="G99" s="150">
        <v>26</v>
      </c>
      <c r="H99" s="150">
        <v>3</v>
      </c>
      <c r="I99" s="28"/>
      <c r="J99" s="28"/>
      <c r="K99" s="28"/>
      <c r="L99" s="28"/>
      <c r="M99" s="10">
        <f t="shared" si="6"/>
        <v>29</v>
      </c>
    </row>
    <row r="100" spans="2:13" ht="15" customHeight="1" thickBot="1" x14ac:dyDescent="0.3">
      <c r="B100">
        <v>2</v>
      </c>
      <c r="C100" s="193" t="s">
        <v>118</v>
      </c>
      <c r="D100" s="150">
        <v>251</v>
      </c>
      <c r="E100" s="150" t="s">
        <v>32</v>
      </c>
      <c r="F100" s="28"/>
      <c r="G100" s="150"/>
      <c r="H100" s="150"/>
      <c r="I100" s="28"/>
      <c r="J100" s="28"/>
      <c r="K100" s="28"/>
      <c r="L100" s="28"/>
      <c r="M100" s="10">
        <f t="shared" si="6"/>
        <v>0</v>
      </c>
    </row>
    <row r="101" spans="2:13" ht="15" customHeight="1" thickBot="1" x14ac:dyDescent="0.3">
      <c r="B101">
        <v>3</v>
      </c>
      <c r="C101" s="193" t="s">
        <v>119</v>
      </c>
      <c r="D101" s="150">
        <v>159</v>
      </c>
      <c r="E101" s="150" t="s">
        <v>32</v>
      </c>
      <c r="F101" s="28"/>
      <c r="G101" s="150"/>
      <c r="H101" s="150"/>
      <c r="I101" s="28"/>
      <c r="J101" s="28"/>
      <c r="K101" s="28"/>
      <c r="L101" s="28"/>
      <c r="M101" s="10">
        <f t="shared" si="6"/>
        <v>0</v>
      </c>
    </row>
    <row r="102" spans="2:13" ht="15" customHeight="1" thickBot="1" x14ac:dyDescent="0.3">
      <c r="B102">
        <v>4</v>
      </c>
      <c r="C102" s="195" t="s">
        <v>120</v>
      </c>
      <c r="D102" s="150">
        <v>124</v>
      </c>
      <c r="E102" s="150" t="s">
        <v>32</v>
      </c>
      <c r="F102" s="28"/>
      <c r="G102" s="150">
        <v>13</v>
      </c>
      <c r="H102" s="150">
        <v>3</v>
      </c>
      <c r="I102" s="28"/>
      <c r="J102" s="28"/>
      <c r="K102" s="28"/>
      <c r="L102" s="28"/>
      <c r="M102" s="10">
        <f t="shared" si="6"/>
        <v>16</v>
      </c>
    </row>
    <row r="103" spans="2:13" ht="15" customHeight="1" thickBot="1" x14ac:dyDescent="0.3">
      <c r="B103">
        <v>5</v>
      </c>
      <c r="C103" s="193" t="s">
        <v>121</v>
      </c>
      <c r="D103" s="150">
        <v>124</v>
      </c>
      <c r="E103" s="150" t="s">
        <v>32</v>
      </c>
      <c r="F103" s="28"/>
      <c r="G103" s="28"/>
      <c r="H103" s="150"/>
      <c r="I103" s="28"/>
      <c r="J103" s="28"/>
      <c r="K103" s="28"/>
      <c r="L103" s="28"/>
      <c r="M103" s="10">
        <f t="shared" si="6"/>
        <v>0</v>
      </c>
    </row>
    <row r="104" spans="2:13" ht="15" customHeight="1" thickBot="1" x14ac:dyDescent="0.3">
      <c r="C104" s="193" t="s">
        <v>122</v>
      </c>
      <c r="D104" s="150">
        <v>56</v>
      </c>
      <c r="E104" s="150" t="s">
        <v>32</v>
      </c>
      <c r="F104" s="28"/>
      <c r="G104" s="28"/>
      <c r="H104" s="150"/>
      <c r="I104" s="28"/>
      <c r="J104" s="28"/>
      <c r="K104" s="28"/>
      <c r="L104" s="28"/>
      <c r="M104" s="10">
        <f t="shared" si="6"/>
        <v>0</v>
      </c>
    </row>
    <row r="105" spans="2:13" ht="15" customHeight="1" thickBot="1" x14ac:dyDescent="0.3">
      <c r="C105" s="193" t="s">
        <v>123</v>
      </c>
      <c r="D105" s="150">
        <v>35</v>
      </c>
      <c r="E105" s="150"/>
      <c r="F105" s="28"/>
      <c r="G105" s="28"/>
      <c r="H105" s="150"/>
      <c r="I105" s="28"/>
      <c r="J105" s="28"/>
      <c r="K105" s="28"/>
      <c r="L105" s="28"/>
      <c r="M105" s="10">
        <f t="shared" si="6"/>
        <v>0</v>
      </c>
    </row>
    <row r="106" spans="2:13" ht="15" customHeight="1" thickBot="1" x14ac:dyDescent="0.3">
      <c r="C106" s="193" t="s">
        <v>124</v>
      </c>
      <c r="D106" s="150">
        <v>50</v>
      </c>
      <c r="E106" s="150"/>
      <c r="F106" s="28"/>
      <c r="G106" s="28"/>
      <c r="H106" s="150"/>
      <c r="I106" s="28"/>
      <c r="J106" s="28"/>
      <c r="K106" s="28"/>
      <c r="L106" s="28"/>
      <c r="M106" s="10">
        <f t="shared" si="6"/>
        <v>0</v>
      </c>
    </row>
    <row r="107" spans="2:13" ht="15" customHeight="1" thickBot="1" x14ac:dyDescent="0.3">
      <c r="C107" s="193" t="s">
        <v>125</v>
      </c>
      <c r="D107" s="150">
        <v>53</v>
      </c>
      <c r="E107" s="150"/>
      <c r="F107" s="28"/>
      <c r="G107" s="28"/>
      <c r="H107" s="150"/>
      <c r="I107" s="28"/>
      <c r="J107" s="28"/>
      <c r="K107" s="28"/>
      <c r="L107" s="28"/>
      <c r="M107" s="10">
        <f t="shared" si="6"/>
        <v>0</v>
      </c>
    </row>
    <row r="108" spans="2:13" ht="15" customHeight="1" thickBot="1" x14ac:dyDescent="0.3">
      <c r="C108" s="197" t="s">
        <v>80</v>
      </c>
      <c r="D108" s="33">
        <f t="shared" ref="D108:M108" si="7">SUM(D65:D107)</f>
        <v>2990</v>
      </c>
      <c r="E108" s="33">
        <f t="shared" si="7"/>
        <v>60</v>
      </c>
      <c r="F108" s="33">
        <f t="shared" si="7"/>
        <v>0</v>
      </c>
      <c r="G108" s="33">
        <f t="shared" si="7"/>
        <v>115.59689830792956</v>
      </c>
      <c r="H108" s="33">
        <f t="shared" si="7"/>
        <v>12</v>
      </c>
      <c r="I108" s="33">
        <f t="shared" si="7"/>
        <v>4</v>
      </c>
      <c r="J108" s="33">
        <f t="shared" si="7"/>
        <v>0</v>
      </c>
      <c r="K108" s="33">
        <f t="shared" si="7"/>
        <v>0</v>
      </c>
      <c r="L108" s="33">
        <f t="shared" si="7"/>
        <v>0</v>
      </c>
      <c r="M108" s="33">
        <f t="shared" si="7"/>
        <v>131.59689830792956</v>
      </c>
    </row>
    <row r="109" spans="2:13" s="31" customFormat="1" ht="15" customHeight="1" x14ac:dyDescent="0.25">
      <c r="C109" s="19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2:13" ht="15" customHeight="1" thickBot="1" x14ac:dyDescent="0.3">
      <c r="M110" s="14"/>
    </row>
    <row r="111" spans="2:13" ht="15" customHeight="1" thickBot="1" x14ac:dyDescent="0.3">
      <c r="C111" s="198" t="s">
        <v>126</v>
      </c>
      <c r="D111" s="28"/>
      <c r="E111" s="28"/>
      <c r="F111" s="28"/>
      <c r="G111" s="28"/>
      <c r="H111" s="28"/>
      <c r="I111" s="28"/>
      <c r="J111" s="153">
        <v>35</v>
      </c>
      <c r="K111" s="153">
        <v>14</v>
      </c>
      <c r="L111" s="153">
        <v>3</v>
      </c>
      <c r="M111" s="33">
        <f>SUM(G111:L111)</f>
        <v>52</v>
      </c>
    </row>
    <row r="112" spans="2:13" ht="15" customHeight="1" x14ac:dyDescent="0.25">
      <c r="M112" s="188"/>
    </row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</sheetData>
  <mergeCells count="11">
    <mergeCell ref="G9:I9"/>
    <mergeCell ref="J9:L9"/>
    <mergeCell ref="M9:M10"/>
    <mergeCell ref="G63:I63"/>
    <mergeCell ref="J63:L63"/>
    <mergeCell ref="M63:M64"/>
    <mergeCell ref="D2:F2"/>
    <mergeCell ref="G2:I2"/>
    <mergeCell ref="J2:L2"/>
    <mergeCell ref="M2:M3"/>
    <mergeCell ref="B4:B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536"/>
  <sheetViews>
    <sheetView topLeftCell="A7" zoomScaleNormal="100" workbookViewId="0">
      <selection activeCell="C17" sqref="C17"/>
    </sheetView>
  </sheetViews>
  <sheetFormatPr baseColWidth="10" defaultRowHeight="15" x14ac:dyDescent="0.25"/>
  <cols>
    <col min="1" max="1" width="10.5703125"/>
    <col min="2" max="2" width="34.5703125"/>
    <col min="3" max="3" width="10.7109375"/>
    <col min="4" max="4" width="10.5703125"/>
    <col min="5" max="5" width="12.140625"/>
    <col min="6" max="12" width="10.5703125"/>
    <col min="13" max="13" width="11.5703125" bestFit="1" customWidth="1"/>
    <col min="14" max="1025" width="10.5703125"/>
  </cols>
  <sheetData>
    <row r="1" spans="2:13" ht="15" customHeight="1" x14ac:dyDescent="0.25"/>
    <row r="2" spans="2:13" ht="15" customHeight="1" x14ac:dyDescent="0.25">
      <c r="B2" s="43" t="s">
        <v>127</v>
      </c>
    </row>
    <row r="3" spans="2:13" ht="15" customHeight="1" x14ac:dyDescent="0.25"/>
    <row r="4" spans="2:13" ht="15" customHeight="1" x14ac:dyDescent="0.25">
      <c r="C4" t="s">
        <v>128</v>
      </c>
      <c r="D4" t="s">
        <v>129</v>
      </c>
      <c r="E4" t="s">
        <v>130</v>
      </c>
    </row>
    <row r="5" spans="2:13" ht="15" customHeight="1" x14ac:dyDescent="0.25">
      <c r="B5" t="s">
        <v>131</v>
      </c>
      <c r="C5" s="24">
        <v>2</v>
      </c>
      <c r="D5" s="24">
        <v>2</v>
      </c>
      <c r="E5" s="44">
        <v>2</v>
      </c>
    </row>
    <row r="6" spans="2:13" ht="15" customHeight="1" x14ac:dyDescent="0.25">
      <c r="B6" t="s">
        <v>132</v>
      </c>
      <c r="C6" s="24">
        <v>1</v>
      </c>
      <c r="D6" s="24">
        <v>1</v>
      </c>
      <c r="E6" s="44">
        <v>5</v>
      </c>
      <c r="F6" s="24"/>
    </row>
    <row r="7" spans="2:13" ht="15" customHeight="1" x14ac:dyDescent="0.25"/>
    <row r="8" spans="2:13" ht="15" customHeight="1" x14ac:dyDescent="0.25"/>
    <row r="9" spans="2:13" ht="15" customHeight="1" x14ac:dyDescent="0.25">
      <c r="B9" s="45" t="s">
        <v>133</v>
      </c>
      <c r="C9" s="46"/>
      <c r="J9" t="s">
        <v>199</v>
      </c>
      <c r="K9" t="s">
        <v>171</v>
      </c>
    </row>
    <row r="10" spans="2:13" ht="15" customHeight="1" x14ac:dyDescent="0.25">
      <c r="B10" s="47" t="s">
        <v>134</v>
      </c>
      <c r="C10" s="47" t="s">
        <v>135</v>
      </c>
      <c r="J10">
        <v>1</v>
      </c>
      <c r="K10">
        <v>6000</v>
      </c>
      <c r="L10">
        <f>K10*2</f>
        <v>12000</v>
      </c>
    </row>
    <row r="11" spans="2:13" ht="15" customHeight="1" x14ac:dyDescent="0.25">
      <c r="B11" s="48"/>
      <c r="C11" s="49"/>
      <c r="J11">
        <v>1</v>
      </c>
      <c r="K11">
        <v>5000</v>
      </c>
      <c r="L11" s="31">
        <f t="shared" ref="L11:L17" si="0">K11*2</f>
        <v>10000</v>
      </c>
    </row>
    <row r="12" spans="2:13" ht="15" customHeight="1" x14ac:dyDescent="0.25">
      <c r="B12" s="50" t="s">
        <v>136</v>
      </c>
      <c r="C12" s="51">
        <v>25000</v>
      </c>
      <c r="J12">
        <v>1</v>
      </c>
      <c r="K12">
        <v>10000</v>
      </c>
      <c r="L12" s="31">
        <f t="shared" si="0"/>
        <v>20000</v>
      </c>
    </row>
    <row r="13" spans="2:13" ht="15" customHeight="1" x14ac:dyDescent="0.25">
      <c r="B13" s="50" t="s">
        <v>137</v>
      </c>
      <c r="C13" s="51">
        <v>15000</v>
      </c>
      <c r="J13">
        <v>1</v>
      </c>
      <c r="K13">
        <v>8000</v>
      </c>
      <c r="L13" s="31">
        <f t="shared" si="0"/>
        <v>16000</v>
      </c>
      <c r="M13">
        <f>SUM(L10:L13)/4</f>
        <v>14500</v>
      </c>
    </row>
    <row r="14" spans="2:13" ht="15" customHeight="1" x14ac:dyDescent="0.25">
      <c r="B14" s="50" t="s">
        <v>138</v>
      </c>
      <c r="C14" s="51">
        <v>15000</v>
      </c>
      <c r="J14">
        <v>2</v>
      </c>
      <c r="K14">
        <v>20000</v>
      </c>
      <c r="L14" s="31">
        <f t="shared" si="0"/>
        <v>40000</v>
      </c>
    </row>
    <row r="15" spans="2:13" ht="15" customHeight="1" x14ac:dyDescent="0.25">
      <c r="B15" s="50" t="s">
        <v>139</v>
      </c>
      <c r="C15" s="51">
        <v>20000</v>
      </c>
      <c r="E15" s="148"/>
      <c r="J15">
        <v>2</v>
      </c>
      <c r="K15">
        <v>15000</v>
      </c>
      <c r="L15" s="31">
        <f t="shared" si="0"/>
        <v>30000</v>
      </c>
    </row>
    <row r="16" spans="2:13" ht="15" customHeight="1" x14ac:dyDescent="0.25">
      <c r="B16" s="50" t="s">
        <v>140</v>
      </c>
      <c r="C16" s="51">
        <v>100000</v>
      </c>
      <c r="J16">
        <v>2</v>
      </c>
      <c r="K16">
        <v>8000</v>
      </c>
      <c r="L16" s="31">
        <f t="shared" si="0"/>
        <v>16000</v>
      </c>
      <c r="M16" s="174">
        <f>SUM(L14:L16) /3</f>
        <v>28666.666666666668</v>
      </c>
    </row>
    <row r="17" spans="2:12" ht="15" customHeight="1" x14ac:dyDescent="0.25">
      <c r="B17" s="50" t="s">
        <v>141</v>
      </c>
      <c r="C17" s="51">
        <v>15000</v>
      </c>
      <c r="D17" t="s">
        <v>142</v>
      </c>
      <c r="I17" s="146"/>
      <c r="J17">
        <v>3</v>
      </c>
      <c r="K17">
        <v>20000</v>
      </c>
      <c r="L17" s="31">
        <f t="shared" si="0"/>
        <v>40000</v>
      </c>
    </row>
    <row r="18" spans="2:12" ht="15" customHeight="1" x14ac:dyDescent="0.25">
      <c r="B18" s="50" t="s">
        <v>143</v>
      </c>
      <c r="C18" s="51">
        <v>30000</v>
      </c>
      <c r="D18" t="s">
        <v>144</v>
      </c>
    </row>
    <row r="19" spans="2:12" ht="15" customHeight="1" x14ac:dyDescent="0.25">
      <c r="B19" s="50" t="s">
        <v>145</v>
      </c>
      <c r="C19" s="51">
        <v>40000</v>
      </c>
      <c r="D19" t="s">
        <v>146</v>
      </c>
      <c r="I19" s="146"/>
    </row>
    <row r="20" spans="2:12" ht="15" customHeight="1" x14ac:dyDescent="0.25">
      <c r="B20" s="52" t="s">
        <v>147</v>
      </c>
      <c r="C20" s="53">
        <v>100000</v>
      </c>
    </row>
    <row r="21" spans="2:12" ht="15" customHeight="1" x14ac:dyDescent="0.25"/>
    <row r="22" spans="2:12" ht="15" customHeight="1" x14ac:dyDescent="0.25">
      <c r="B22" s="54" t="s">
        <v>148</v>
      </c>
      <c r="C22" s="55">
        <v>7500</v>
      </c>
    </row>
    <row r="23" spans="2:12" ht="15" customHeight="1" x14ac:dyDescent="0.25">
      <c r="B23" s="56" t="s">
        <v>149</v>
      </c>
      <c r="C23" s="57">
        <v>7500</v>
      </c>
    </row>
    <row r="24" spans="2:12" ht="15" customHeight="1" x14ac:dyDescent="0.25">
      <c r="B24" s="56" t="s">
        <v>150</v>
      </c>
      <c r="C24" s="57"/>
    </row>
    <row r="25" spans="2:12" ht="15" customHeight="1" x14ac:dyDescent="0.25">
      <c r="B25" s="56" t="s">
        <v>151</v>
      </c>
      <c r="C25" s="57"/>
    </row>
    <row r="26" spans="2:12" ht="15" customHeight="1" x14ac:dyDescent="0.25">
      <c r="B26" s="58" t="s">
        <v>196</v>
      </c>
      <c r="C26" s="59"/>
    </row>
    <row r="27" spans="2:12" ht="15" customHeight="1" x14ac:dyDescent="0.25"/>
    <row r="28" spans="2:12" ht="15" customHeight="1" x14ac:dyDescent="0.25"/>
    <row r="29" spans="2:12" ht="15" customHeight="1" x14ac:dyDescent="0.25"/>
    <row r="30" spans="2:12" ht="15" customHeight="1" x14ac:dyDescent="0.25"/>
    <row r="31" spans="2:12" ht="15" customHeight="1" x14ac:dyDescent="0.25"/>
    <row r="32" spans="2:1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sortState ref="J10:K17">
    <sortCondition ref="J10:J17"/>
  </sortState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536"/>
  <sheetViews>
    <sheetView showGridLines="0" topLeftCell="A76" zoomScaleNormal="100" workbookViewId="0">
      <selection activeCell="Q83" sqref="Q83"/>
    </sheetView>
  </sheetViews>
  <sheetFormatPr baseColWidth="10" defaultRowHeight="15" x14ac:dyDescent="0.25"/>
  <cols>
    <col min="1" max="1" width="1.28515625" style="60"/>
    <col min="2" max="2" width="8.42578125" style="60"/>
    <col min="3" max="3" width="19.5703125" style="60"/>
    <col min="4" max="5" width="7.7109375" style="60"/>
    <col min="6" max="6" width="7.85546875" style="60"/>
    <col min="7" max="7" width="6.5703125" style="60"/>
    <col min="8" max="8" width="7" style="60"/>
    <col min="9" max="9" width="7.42578125" style="60"/>
    <col min="10" max="10" width="7.5703125" style="60"/>
    <col min="11" max="11" width="5.7109375" style="60"/>
    <col min="12" max="12" width="7.140625" style="60" customWidth="1"/>
    <col min="13" max="13" width="11.85546875" style="60" bestFit="1" customWidth="1"/>
    <col min="14" max="14" width="6.42578125" style="60"/>
    <col min="15" max="15" width="6.5703125" style="61"/>
    <col min="16" max="16" width="5" style="60"/>
    <col min="17" max="17" width="6.5703125" style="60"/>
    <col min="18" max="18" width="6" style="60"/>
    <col min="19" max="19" width="6.85546875" style="60"/>
    <col min="20" max="20" width="6" style="60"/>
    <col min="21" max="21" width="3.28515625" style="60"/>
    <col min="22" max="22" width="4.7109375" style="60"/>
    <col min="23" max="23" width="24.42578125" style="60"/>
    <col min="24" max="24" width="10.42578125" style="60"/>
    <col min="25" max="25" width="12.42578125" style="60"/>
    <col min="26" max="26" width="10.7109375" style="60"/>
    <col min="27" max="27" width="8" style="60" customWidth="1"/>
    <col min="28" max="28" width="10" style="60"/>
    <col min="29" max="29" width="9.85546875" style="60"/>
    <col min="30" max="30" width="8.7109375" style="60"/>
    <col min="31" max="31" width="10.140625" style="60"/>
    <col min="32" max="32" width="9.5703125" style="60"/>
    <col min="33" max="209" width="3.28515625" style="60"/>
    <col min="210" max="210" width="1.28515625" style="60"/>
    <col min="211" max="211" width="8.42578125" style="60"/>
    <col min="212" max="212" width="17.140625" style="60"/>
    <col min="213" max="214" width="5.5703125" style="60"/>
    <col min="215" max="217" width="4.85546875" style="60"/>
    <col min="218" max="218" width="4.7109375" style="60"/>
    <col min="219" max="219" width="6" style="60"/>
    <col min="220" max="221" width="5.7109375" style="60"/>
    <col min="222" max="222" width="4.85546875" style="60"/>
    <col min="223" max="223" width="4.5703125" style="60"/>
    <col min="224" max="224" width="5" style="60"/>
    <col min="225" max="225" width="1" style="60"/>
    <col min="226" max="230" width="3.28515625" style="60"/>
    <col min="231" max="231" width="5.7109375" style="60"/>
    <col min="232" max="232" width="1.5703125" style="60"/>
    <col min="233" max="233" width="3.85546875" style="60"/>
    <col min="234" max="234" width="6" style="60"/>
    <col min="235" max="235" width="5.42578125" style="60"/>
    <col min="236" max="236" width="13.140625" style="60"/>
    <col min="237" max="237" width="3.28515625" style="60"/>
    <col min="238" max="238" width="4" style="60"/>
    <col min="239" max="239" width="6" style="60"/>
    <col min="240" max="240" width="6.5703125" style="60"/>
    <col min="241" max="241" width="5.85546875" style="60"/>
    <col min="242" max="465" width="3.28515625" style="60"/>
    <col min="466" max="466" width="1.28515625" style="60"/>
    <col min="467" max="467" width="8.42578125" style="60"/>
    <col min="468" max="468" width="17.140625" style="60"/>
    <col min="469" max="470" width="5.5703125" style="60"/>
    <col min="471" max="473" width="4.85546875" style="60"/>
    <col min="474" max="474" width="4.7109375" style="60"/>
    <col min="475" max="475" width="6" style="60"/>
    <col min="476" max="477" width="5.7109375" style="60"/>
    <col min="478" max="478" width="4.85546875" style="60"/>
    <col min="479" max="479" width="4.5703125" style="60"/>
    <col min="480" max="480" width="5" style="60"/>
    <col min="481" max="481" width="1" style="60"/>
    <col min="482" max="486" width="3.28515625" style="60"/>
    <col min="487" max="487" width="5.7109375" style="60"/>
    <col min="488" max="488" width="1.5703125" style="60"/>
    <col min="489" max="489" width="3.85546875" style="60"/>
    <col min="490" max="490" width="6" style="60"/>
    <col min="491" max="491" width="5.42578125" style="60"/>
    <col min="492" max="492" width="13.140625" style="60"/>
    <col min="493" max="493" width="3.28515625" style="60"/>
    <col min="494" max="494" width="4" style="60"/>
    <col min="495" max="495" width="6" style="60"/>
    <col min="496" max="496" width="6.5703125" style="60"/>
    <col min="497" max="497" width="5.85546875" style="60"/>
    <col min="498" max="721" width="3.28515625" style="60"/>
    <col min="722" max="722" width="1.28515625" style="60"/>
    <col min="723" max="723" width="8.42578125" style="60"/>
    <col min="724" max="724" width="17.140625" style="60"/>
    <col min="725" max="726" width="5.5703125" style="60"/>
    <col min="727" max="729" width="4.85546875" style="60"/>
    <col min="730" max="730" width="4.7109375" style="60"/>
    <col min="731" max="731" width="6" style="60"/>
    <col min="732" max="733" width="5.7109375" style="60"/>
    <col min="734" max="734" width="4.85546875" style="60"/>
    <col min="735" max="735" width="4.5703125" style="60"/>
    <col min="736" max="736" width="5" style="60"/>
    <col min="737" max="737" width="1" style="60"/>
    <col min="738" max="742" width="3.28515625" style="60"/>
    <col min="743" max="743" width="5.7109375" style="60"/>
    <col min="744" max="744" width="1.5703125" style="60"/>
    <col min="745" max="745" width="3.85546875" style="60"/>
    <col min="746" max="746" width="6" style="60"/>
    <col min="747" max="747" width="5.42578125" style="60"/>
    <col min="748" max="748" width="13.140625" style="60"/>
    <col min="749" max="749" width="3.28515625" style="60"/>
    <col min="750" max="750" width="4" style="60"/>
    <col min="751" max="751" width="6" style="60"/>
    <col min="752" max="752" width="6.5703125" style="60"/>
    <col min="753" max="753" width="5.85546875" style="60"/>
    <col min="754" max="977" width="3.28515625" style="60"/>
    <col min="978" max="978" width="1.28515625" style="60"/>
    <col min="979" max="979" width="8.42578125" style="60"/>
    <col min="980" max="980" width="17.140625" style="60"/>
    <col min="981" max="982" width="5.5703125" style="60"/>
    <col min="983" max="985" width="4.85546875" style="60"/>
    <col min="986" max="986" width="4.7109375" style="60"/>
    <col min="987" max="987" width="6" style="60"/>
    <col min="988" max="989" width="5.7109375" style="60"/>
    <col min="990" max="990" width="4.85546875" style="60"/>
    <col min="991" max="991" width="4.5703125" style="60"/>
    <col min="992" max="992" width="5" style="60"/>
    <col min="993" max="993" width="1" style="60"/>
    <col min="994" max="998" width="3.28515625" style="60"/>
    <col min="999" max="999" width="5.7109375" style="60"/>
    <col min="1000" max="1000" width="1.5703125" style="60"/>
    <col min="1001" max="1001" width="3.85546875" style="60"/>
    <col min="1002" max="1002" width="6" style="60"/>
    <col min="1003" max="1003" width="5.42578125" style="60"/>
    <col min="1004" max="1004" width="13.140625" style="60"/>
    <col min="1005" max="1005" width="3.28515625" style="60"/>
    <col min="1006" max="1006" width="4" style="60"/>
    <col min="1007" max="1007" width="6" style="60"/>
    <col min="1008" max="1008" width="6.5703125" style="60"/>
    <col min="1009" max="1009" width="5.85546875" style="60"/>
    <col min="1010" max="1024" width="3.28515625" style="60"/>
  </cols>
  <sheetData>
    <row r="1" spans="2:32" ht="12.75" customHeight="1" x14ac:dyDescent="0.25"/>
    <row r="2" spans="2:32" ht="13.5" customHeight="1" thickBot="1" x14ac:dyDescent="0.3">
      <c r="B2" s="62"/>
      <c r="C2" s="63"/>
      <c r="D2" s="63"/>
      <c r="E2" s="64"/>
      <c r="F2" s="65"/>
      <c r="G2" s="65"/>
      <c r="H2" s="65"/>
      <c r="I2" s="66"/>
      <c r="J2" s="67"/>
      <c r="K2" s="68"/>
      <c r="L2" s="62"/>
      <c r="M2" s="69"/>
      <c r="N2" s="69"/>
      <c r="O2" s="69"/>
      <c r="P2" s="70"/>
      <c r="Q2" s="70"/>
      <c r="R2" s="70"/>
      <c r="S2" s="70"/>
      <c r="T2" s="70"/>
    </row>
    <row r="3" spans="2:32" ht="15" customHeight="1" thickTop="1" thickBot="1" x14ac:dyDescent="0.3">
      <c r="I3" s="71"/>
      <c r="J3" s="71"/>
      <c r="K3" s="71"/>
      <c r="Z3" s="205" t="s">
        <v>22</v>
      </c>
      <c r="AA3" s="205"/>
      <c r="AB3" s="205"/>
      <c r="AC3" s="205" t="s">
        <v>23</v>
      </c>
      <c r="AD3" s="205"/>
      <c r="AE3" s="205"/>
      <c r="AF3" s="206" t="s">
        <v>3</v>
      </c>
    </row>
    <row r="4" spans="2:32" ht="15" customHeight="1" thickTop="1" thickBot="1" x14ac:dyDescent="0.3">
      <c r="B4" s="73"/>
      <c r="D4" s="73"/>
      <c r="E4" s="74"/>
      <c r="F4" s="75"/>
      <c r="G4" s="75"/>
      <c r="H4" s="75"/>
      <c r="I4" s="76"/>
      <c r="J4" s="76"/>
      <c r="K4" s="77"/>
      <c r="L4" s="78"/>
      <c r="M4" s="79"/>
      <c r="N4" s="79"/>
      <c r="O4" s="80"/>
      <c r="W4" s="81" t="s">
        <v>83</v>
      </c>
      <c r="X4" s="82" t="s">
        <v>12</v>
      </c>
      <c r="Y4" s="83" t="s">
        <v>199</v>
      </c>
      <c r="Z4" s="72" t="s">
        <v>27</v>
      </c>
      <c r="AA4" s="72" t="s">
        <v>28</v>
      </c>
      <c r="AB4" s="72" t="s">
        <v>29</v>
      </c>
      <c r="AC4" s="72" t="s">
        <v>27</v>
      </c>
      <c r="AD4" s="72" t="s">
        <v>28</v>
      </c>
      <c r="AE4" s="72" t="s">
        <v>29</v>
      </c>
      <c r="AF4" s="206"/>
    </row>
    <row r="5" spans="2:32" ht="12.75" customHeight="1" x14ac:dyDescent="0.25">
      <c r="B5" s="73"/>
      <c r="C5" s="85" t="s">
        <v>152</v>
      </c>
      <c r="D5" s="63"/>
      <c r="E5" s="73"/>
      <c r="F5" s="73"/>
      <c r="G5" s="73"/>
      <c r="H5" s="86"/>
      <c r="I5" s="76"/>
      <c r="J5" s="76"/>
      <c r="K5" s="77"/>
    </row>
    <row r="6" spans="2:32" ht="12.75" customHeight="1" x14ac:dyDescent="0.25">
      <c r="C6" s="87"/>
      <c r="H6" s="86"/>
      <c r="I6" s="88"/>
      <c r="J6" s="88"/>
      <c r="K6" s="88"/>
      <c r="L6" s="88"/>
      <c r="M6" s="88"/>
      <c r="N6" s="88"/>
      <c r="O6" s="89"/>
    </row>
    <row r="7" spans="2:32" ht="15" customHeight="1" x14ac:dyDescent="0.25">
      <c r="C7" s="60" t="s">
        <v>153</v>
      </c>
      <c r="D7" s="85"/>
      <c r="E7" s="73"/>
      <c r="F7" s="90"/>
      <c r="G7" s="86"/>
      <c r="H7" s="86"/>
      <c r="I7" s="91"/>
      <c r="J7" s="88"/>
      <c r="K7" s="88"/>
      <c r="L7" s="92"/>
      <c r="M7" s="92"/>
      <c r="N7" s="92"/>
      <c r="O7" s="89"/>
      <c r="P7" s="93" t="s">
        <v>154</v>
      </c>
      <c r="W7" s="168" t="s">
        <v>31</v>
      </c>
      <c r="X7" s="169">
        <v>222</v>
      </c>
      <c r="Y7" s="170" t="s">
        <v>32</v>
      </c>
      <c r="Z7" s="157">
        <v>24</v>
      </c>
      <c r="AA7" s="156"/>
      <c r="AB7" s="159"/>
      <c r="AC7" s="156"/>
      <c r="AD7" s="156"/>
      <c r="AE7" s="156"/>
      <c r="AF7" s="157">
        <v>24</v>
      </c>
    </row>
    <row r="8" spans="2:32" ht="15" customHeight="1" x14ac:dyDescent="0.25">
      <c r="E8" s="95"/>
      <c r="F8" s="73"/>
      <c r="G8" s="86"/>
      <c r="H8" s="86"/>
      <c r="I8" s="91"/>
      <c r="J8" s="88"/>
      <c r="K8" s="88"/>
      <c r="L8" s="92"/>
      <c r="M8" s="92"/>
      <c r="N8" s="92"/>
      <c r="O8" s="89"/>
      <c r="W8" s="168" t="s">
        <v>34</v>
      </c>
      <c r="X8" s="169">
        <v>126</v>
      </c>
      <c r="Y8" s="170" t="s">
        <v>32</v>
      </c>
      <c r="Z8" s="157"/>
      <c r="AA8" s="156"/>
      <c r="AB8" s="159"/>
      <c r="AC8" s="156"/>
      <c r="AD8" s="156"/>
      <c r="AE8" s="156"/>
      <c r="AF8" s="157">
        <v>0</v>
      </c>
    </row>
    <row r="9" spans="2:32" ht="15" customHeight="1" x14ac:dyDescent="0.25">
      <c r="C9" s="87" t="s">
        <v>155</v>
      </c>
      <c r="D9" s="85"/>
      <c r="E9" s="95"/>
      <c r="F9" s="90"/>
      <c r="G9" s="86"/>
      <c r="H9" s="70"/>
      <c r="I9" s="91"/>
      <c r="J9" s="88"/>
      <c r="K9" s="88"/>
      <c r="L9" s="92"/>
      <c r="M9" s="92"/>
      <c r="N9" s="92"/>
      <c r="O9" s="89"/>
      <c r="W9" s="168" t="s">
        <v>36</v>
      </c>
      <c r="X9" s="169">
        <v>173</v>
      </c>
      <c r="Y9" s="170" t="s">
        <v>32</v>
      </c>
      <c r="Z9" s="157"/>
      <c r="AA9" s="159"/>
      <c r="AB9" s="159"/>
      <c r="AC9" s="156"/>
      <c r="AD9" s="156"/>
      <c r="AE9" s="156"/>
      <c r="AF9" s="157">
        <v>0</v>
      </c>
    </row>
    <row r="10" spans="2:32" ht="15" customHeight="1" x14ac:dyDescent="0.25">
      <c r="C10" s="60" t="s">
        <v>156</v>
      </c>
      <c r="D10" s="73"/>
      <c r="E10" s="95"/>
      <c r="F10" s="90"/>
      <c r="G10" s="86"/>
      <c r="H10" s="86"/>
      <c r="I10" s="96"/>
      <c r="J10" s="96"/>
      <c r="K10" s="96"/>
      <c r="L10" s="97"/>
      <c r="M10" s="97"/>
      <c r="N10" s="98"/>
      <c r="O10" s="89"/>
      <c r="W10" s="168" t="s">
        <v>38</v>
      </c>
      <c r="X10" s="169">
        <v>109</v>
      </c>
      <c r="Y10" s="170" t="s">
        <v>32</v>
      </c>
      <c r="Z10" s="157"/>
      <c r="AA10" s="156"/>
      <c r="AB10" s="159"/>
      <c r="AC10" s="156"/>
      <c r="AD10" s="156"/>
      <c r="AE10" s="156"/>
      <c r="AF10" s="157">
        <v>0</v>
      </c>
    </row>
    <row r="11" spans="2:32" ht="15" customHeight="1" x14ac:dyDescent="0.25">
      <c r="C11" s="63" t="s">
        <v>157</v>
      </c>
      <c r="E11" s="73"/>
      <c r="F11" s="90"/>
      <c r="G11" s="86"/>
      <c r="H11" s="86"/>
      <c r="I11" s="91"/>
      <c r="J11" s="88"/>
      <c r="K11" s="88"/>
      <c r="L11" s="92"/>
      <c r="M11" s="92"/>
      <c r="N11" s="92"/>
      <c r="O11" s="89"/>
      <c r="W11" s="168" t="s">
        <v>40</v>
      </c>
      <c r="X11" s="169">
        <v>32</v>
      </c>
      <c r="Y11" s="170">
        <v>1</v>
      </c>
      <c r="Z11" s="157">
        <v>4.5623762376237629</v>
      </c>
      <c r="AA11" s="156"/>
      <c r="AB11" s="159"/>
      <c r="AC11" s="156"/>
      <c r="AD11" s="156"/>
      <c r="AE11" s="156"/>
      <c r="AF11" s="157">
        <v>4.5623762376237629</v>
      </c>
    </row>
    <row r="12" spans="2:32" s="60" customFormat="1" ht="15" customHeight="1" x14ac:dyDescent="0.2">
      <c r="C12" s="60" t="s">
        <v>158</v>
      </c>
      <c r="E12" s="90"/>
      <c r="F12" s="90"/>
      <c r="G12" s="70"/>
      <c r="H12" s="70"/>
      <c r="I12" s="99"/>
      <c r="J12" s="87"/>
      <c r="K12" s="87"/>
      <c r="L12" s="100"/>
      <c r="M12" s="100"/>
      <c r="N12" s="92"/>
      <c r="W12" s="168" t="s">
        <v>41</v>
      </c>
      <c r="X12" s="169">
        <v>50</v>
      </c>
      <c r="Y12" s="170">
        <v>1</v>
      </c>
      <c r="Z12" s="157">
        <v>7.1287128712871288</v>
      </c>
      <c r="AA12" s="156"/>
      <c r="AB12" s="159"/>
      <c r="AC12" s="156"/>
      <c r="AD12" s="156"/>
      <c r="AE12" s="156"/>
      <c r="AF12" s="157">
        <v>7.1287128712871288</v>
      </c>
    </row>
    <row r="13" spans="2:32" s="60" customFormat="1" ht="15" customHeight="1" x14ac:dyDescent="0.2">
      <c r="C13" s="60" t="s">
        <v>159</v>
      </c>
      <c r="E13" s="73"/>
      <c r="F13" s="95"/>
      <c r="N13" s="101"/>
      <c r="W13" s="171" t="s">
        <v>42</v>
      </c>
      <c r="X13" s="172">
        <v>105</v>
      </c>
      <c r="Y13" s="173">
        <v>1</v>
      </c>
      <c r="Z13" s="156">
        <v>14.970297029702969</v>
      </c>
      <c r="AA13" s="156"/>
      <c r="AB13" s="159">
        <v>1</v>
      </c>
      <c r="AC13" s="156"/>
      <c r="AD13" s="156"/>
      <c r="AE13" s="156"/>
      <c r="AF13" s="157">
        <v>15.970297029702969</v>
      </c>
    </row>
    <row r="14" spans="2:32" ht="15" customHeight="1" x14ac:dyDescent="0.25">
      <c r="I14" s="99"/>
      <c r="J14" s="87"/>
      <c r="K14" s="87"/>
      <c r="L14" s="100"/>
      <c r="M14" s="100"/>
      <c r="N14" s="92"/>
      <c r="O14" s="89"/>
      <c r="W14" s="171" t="s">
        <v>43</v>
      </c>
      <c r="X14" s="172">
        <v>30</v>
      </c>
      <c r="Y14" s="173">
        <v>1</v>
      </c>
      <c r="Z14" s="156">
        <v>4.2772277227722775</v>
      </c>
      <c r="AA14" s="156"/>
      <c r="AB14" s="159"/>
      <c r="AC14" s="156"/>
      <c r="AD14" s="156"/>
      <c r="AE14" s="156"/>
      <c r="AF14" s="157">
        <v>4.2772277227722775</v>
      </c>
    </row>
    <row r="15" spans="2:32" ht="15" customHeight="1" x14ac:dyDescent="0.25">
      <c r="W15" s="171" t="s">
        <v>44</v>
      </c>
      <c r="X15" s="172">
        <v>38</v>
      </c>
      <c r="Y15" s="173">
        <v>1</v>
      </c>
      <c r="Z15" s="156"/>
      <c r="AA15" s="156"/>
      <c r="AB15" s="159"/>
      <c r="AC15" s="156"/>
      <c r="AD15" s="156"/>
      <c r="AE15" s="156"/>
      <c r="AF15" s="157">
        <v>0</v>
      </c>
    </row>
    <row r="16" spans="2:32" ht="15" customHeight="1" x14ac:dyDescent="0.25">
      <c r="W16" s="171" t="s">
        <v>45</v>
      </c>
      <c r="X16" s="172">
        <v>28</v>
      </c>
      <c r="Y16" s="173">
        <v>1</v>
      </c>
      <c r="Z16" s="156"/>
      <c r="AA16" s="156"/>
      <c r="AB16" s="159"/>
      <c r="AC16" s="156"/>
      <c r="AD16" s="156"/>
      <c r="AE16" s="156"/>
      <c r="AF16" s="157">
        <v>0</v>
      </c>
    </row>
    <row r="17" spans="9:32" ht="15" customHeight="1" x14ac:dyDescent="0.25">
      <c r="W17" s="171" t="s">
        <v>46</v>
      </c>
      <c r="X17" s="172">
        <v>8</v>
      </c>
      <c r="Y17" s="173">
        <v>1</v>
      </c>
      <c r="Z17" s="156"/>
      <c r="AA17" s="156"/>
      <c r="AB17" s="159"/>
      <c r="AC17" s="156"/>
      <c r="AD17" s="156"/>
      <c r="AE17" s="156"/>
      <c r="AF17" s="157">
        <v>0</v>
      </c>
    </row>
    <row r="18" spans="9:32" ht="15" customHeight="1" x14ac:dyDescent="0.25">
      <c r="I18" s="73" t="s">
        <v>160</v>
      </c>
      <c r="J18" s="73"/>
      <c r="W18" s="168" t="s">
        <v>47</v>
      </c>
      <c r="X18" s="169">
        <v>63</v>
      </c>
      <c r="Y18" s="170">
        <v>1</v>
      </c>
      <c r="Z18" s="164"/>
      <c r="AA18" s="156"/>
      <c r="AB18" s="159"/>
      <c r="AC18" s="156"/>
      <c r="AD18" s="156"/>
      <c r="AE18" s="156"/>
      <c r="AF18" s="157">
        <v>0</v>
      </c>
    </row>
    <row r="19" spans="9:32" s="60" customFormat="1" ht="15" customHeight="1" x14ac:dyDescent="0.2">
      <c r="I19" s="73" t="s">
        <v>161</v>
      </c>
      <c r="J19" s="73"/>
      <c r="W19" s="158" t="s">
        <v>48</v>
      </c>
      <c r="X19" s="163">
        <v>65</v>
      </c>
      <c r="Y19" s="156">
        <v>1</v>
      </c>
      <c r="Z19" s="156">
        <v>9.2673267326732685</v>
      </c>
      <c r="AA19" s="156"/>
      <c r="AB19" s="159"/>
      <c r="AC19" s="156"/>
      <c r="AD19" s="156"/>
      <c r="AE19" s="156"/>
      <c r="AF19" s="157">
        <v>9.2673267326732685</v>
      </c>
    </row>
    <row r="20" spans="9:32" ht="15" customHeight="1" x14ac:dyDescent="0.25">
      <c r="W20" s="158" t="s">
        <v>49</v>
      </c>
      <c r="X20" s="163">
        <v>54</v>
      </c>
      <c r="Y20" s="156">
        <v>1</v>
      </c>
      <c r="Z20" s="157">
        <v>7.6990099009900987</v>
      </c>
      <c r="AA20" s="157"/>
      <c r="AB20" s="157"/>
      <c r="AC20" s="156"/>
      <c r="AD20" s="156"/>
      <c r="AE20" s="156"/>
      <c r="AF20" s="157">
        <v>7.6990099009900987</v>
      </c>
    </row>
    <row r="21" spans="9:32" ht="15" customHeight="1" x14ac:dyDescent="0.25">
      <c r="W21" s="156" t="s">
        <v>50</v>
      </c>
      <c r="X21" s="156">
        <v>124</v>
      </c>
      <c r="Y21" s="156">
        <v>1</v>
      </c>
      <c r="Z21" s="156"/>
      <c r="AA21" s="156"/>
      <c r="AB21" s="156"/>
      <c r="AC21" s="156"/>
      <c r="AD21" s="156"/>
      <c r="AE21" s="156"/>
      <c r="AF21" s="157">
        <v>0</v>
      </c>
    </row>
    <row r="22" spans="9:32" ht="15" customHeight="1" x14ac:dyDescent="0.25">
      <c r="W22" s="158" t="s">
        <v>51</v>
      </c>
      <c r="X22" s="156">
        <v>68</v>
      </c>
      <c r="Y22" s="156">
        <v>1</v>
      </c>
      <c r="Z22" s="156">
        <v>9.6950495049504966</v>
      </c>
      <c r="AA22" s="156"/>
      <c r="AB22" s="156"/>
      <c r="AC22" s="156"/>
      <c r="AD22" s="156"/>
      <c r="AE22" s="156"/>
      <c r="AF22" s="160">
        <v>9.6950495049504966</v>
      </c>
    </row>
    <row r="23" spans="9:32" ht="15" customHeight="1" x14ac:dyDescent="0.25">
      <c r="W23" s="158" t="s">
        <v>52</v>
      </c>
      <c r="X23" s="156">
        <v>29</v>
      </c>
      <c r="Y23" s="156">
        <v>1</v>
      </c>
      <c r="Z23" s="156"/>
      <c r="AA23" s="156"/>
      <c r="AB23" s="156"/>
      <c r="AC23" s="159"/>
      <c r="AD23" s="159"/>
      <c r="AE23" s="159"/>
      <c r="AF23" s="160">
        <v>0</v>
      </c>
    </row>
    <row r="24" spans="9:32" s="60" customFormat="1" ht="12.75" customHeight="1" x14ac:dyDescent="0.2">
      <c r="M24" s="61"/>
      <c r="W24" s="156" t="s">
        <v>53</v>
      </c>
      <c r="X24" s="156">
        <v>40</v>
      </c>
      <c r="Y24" s="156">
        <v>1</v>
      </c>
      <c r="Z24" s="156"/>
      <c r="AA24" s="156"/>
      <c r="AB24" s="156"/>
      <c r="AC24" s="156"/>
      <c r="AD24" s="156"/>
      <c r="AE24" s="156"/>
      <c r="AF24" s="161">
        <v>0</v>
      </c>
    </row>
    <row r="25" spans="9:32" s="60" customFormat="1" ht="12.75" customHeight="1" x14ac:dyDescent="0.2">
      <c r="M25" s="61"/>
      <c r="W25" s="156" t="s">
        <v>54</v>
      </c>
      <c r="X25" s="156">
        <v>38</v>
      </c>
      <c r="Y25" s="156">
        <v>1</v>
      </c>
      <c r="Z25" s="156"/>
      <c r="AA25" s="156"/>
      <c r="AB25" s="156"/>
      <c r="AC25" s="156"/>
      <c r="AD25" s="156"/>
      <c r="AE25" s="156"/>
      <c r="AF25" s="161">
        <v>0</v>
      </c>
    </row>
    <row r="26" spans="9:32" s="60" customFormat="1" ht="12.75" customHeight="1" x14ac:dyDescent="0.2">
      <c r="M26" s="61"/>
      <c r="W26" s="156" t="s">
        <v>55</v>
      </c>
      <c r="X26" s="156">
        <v>65</v>
      </c>
      <c r="Y26" s="156">
        <v>1</v>
      </c>
      <c r="Z26" s="156"/>
      <c r="AA26" s="156"/>
      <c r="AB26" s="156"/>
      <c r="AC26" s="156"/>
      <c r="AD26" s="156"/>
      <c r="AE26" s="156"/>
      <c r="AF26" s="161">
        <v>0</v>
      </c>
    </row>
    <row r="27" spans="9:32" s="60" customFormat="1" ht="12.75" customHeight="1" x14ac:dyDescent="0.2">
      <c r="M27" s="61"/>
      <c r="W27" s="156" t="s">
        <v>56</v>
      </c>
      <c r="X27" s="156">
        <v>101</v>
      </c>
      <c r="Y27" s="156">
        <v>1</v>
      </c>
      <c r="Z27" s="156">
        <v>14.4</v>
      </c>
      <c r="AA27" s="156">
        <v>1</v>
      </c>
      <c r="AB27" s="156"/>
      <c r="AC27" s="156"/>
      <c r="AD27" s="156"/>
      <c r="AE27" s="156"/>
      <c r="AF27" s="161">
        <v>15.4</v>
      </c>
    </row>
    <row r="28" spans="9:32" s="60" customFormat="1" ht="12.75" customHeight="1" x14ac:dyDescent="0.2">
      <c r="M28" s="61"/>
      <c r="W28" s="156" t="s">
        <v>57</v>
      </c>
      <c r="X28" s="156">
        <v>41</v>
      </c>
      <c r="Y28" s="156">
        <v>1</v>
      </c>
      <c r="Z28" s="156"/>
      <c r="AA28" s="156"/>
      <c r="AB28" s="156"/>
      <c r="AC28" s="156"/>
      <c r="AD28" s="156"/>
      <c r="AE28" s="156"/>
      <c r="AF28" s="161">
        <v>0</v>
      </c>
    </row>
    <row r="29" spans="9:32" s="60" customFormat="1" ht="12.75" customHeight="1" x14ac:dyDescent="0.2">
      <c r="M29" s="61"/>
      <c r="W29" s="156" t="s">
        <v>58</v>
      </c>
      <c r="X29" s="156">
        <v>66</v>
      </c>
      <c r="Y29" s="156">
        <v>1</v>
      </c>
      <c r="Z29" s="156"/>
      <c r="AA29" s="156"/>
      <c r="AB29" s="156"/>
      <c r="AC29" s="156"/>
      <c r="AD29" s="156"/>
      <c r="AE29" s="156"/>
      <c r="AF29" s="161">
        <v>0</v>
      </c>
    </row>
    <row r="30" spans="9:32" s="60" customFormat="1" ht="12.75" customHeight="1" x14ac:dyDescent="0.2">
      <c r="M30" s="61"/>
      <c r="W30" s="156" t="s">
        <v>59</v>
      </c>
      <c r="X30" s="156">
        <v>33</v>
      </c>
      <c r="Y30" s="156">
        <v>2</v>
      </c>
      <c r="Z30" s="156"/>
      <c r="AA30" s="156"/>
      <c r="AB30" s="156"/>
      <c r="AC30" s="156"/>
      <c r="AD30" s="156"/>
      <c r="AE30" s="156"/>
      <c r="AF30" s="161">
        <v>0</v>
      </c>
    </row>
    <row r="31" spans="9:32" s="60" customFormat="1" ht="12.75" customHeight="1" x14ac:dyDescent="0.2">
      <c r="M31" s="61"/>
      <c r="W31" s="156" t="s">
        <v>60</v>
      </c>
      <c r="X31" s="156">
        <v>44</v>
      </c>
      <c r="Y31" s="156">
        <v>2</v>
      </c>
      <c r="Z31" s="156"/>
      <c r="AA31" s="156"/>
      <c r="AB31" s="156"/>
      <c r="AC31" s="156"/>
      <c r="AD31" s="156"/>
      <c r="AE31" s="156"/>
      <c r="AF31" s="161">
        <v>0</v>
      </c>
    </row>
    <row r="32" spans="9:32" s="60" customFormat="1" ht="12.75" customHeight="1" x14ac:dyDescent="0.2">
      <c r="M32" s="61"/>
      <c r="W32" s="156" t="s">
        <v>61</v>
      </c>
      <c r="X32" s="156">
        <v>41</v>
      </c>
      <c r="Y32" s="156">
        <v>2</v>
      </c>
      <c r="Z32" s="156"/>
      <c r="AA32" s="156"/>
      <c r="AB32" s="156"/>
      <c r="AC32" s="156"/>
      <c r="AD32" s="156"/>
      <c r="AE32" s="156"/>
      <c r="AF32" s="161">
        <v>0</v>
      </c>
    </row>
    <row r="33" spans="2:32" s="60" customFormat="1" ht="12.75" customHeight="1" x14ac:dyDescent="0.2">
      <c r="M33" s="61"/>
      <c r="W33" s="156" t="s">
        <v>62</v>
      </c>
      <c r="X33" s="156">
        <v>25</v>
      </c>
      <c r="Y33" s="156">
        <v>3</v>
      </c>
      <c r="Z33" s="156"/>
      <c r="AA33" s="156"/>
      <c r="AB33" s="156"/>
      <c r="AC33" s="156"/>
      <c r="AD33" s="156"/>
      <c r="AE33" s="156"/>
      <c r="AF33" s="161">
        <v>0</v>
      </c>
    </row>
    <row r="34" spans="2:32" s="60" customFormat="1" ht="12.75" customHeight="1" x14ac:dyDescent="0.2">
      <c r="M34" s="61"/>
      <c r="W34" s="156" t="s">
        <v>63</v>
      </c>
      <c r="X34" s="156">
        <v>23</v>
      </c>
      <c r="Y34" s="156">
        <v>3</v>
      </c>
      <c r="Z34" s="156"/>
      <c r="AA34" s="156"/>
      <c r="AB34" s="156"/>
      <c r="AC34" s="156"/>
      <c r="AD34" s="156"/>
      <c r="AE34" s="156"/>
      <c r="AF34" s="161">
        <v>0</v>
      </c>
    </row>
    <row r="35" spans="2:32" s="60" customFormat="1" ht="12.75" customHeight="1" x14ac:dyDescent="0.2">
      <c r="M35" s="61"/>
      <c r="W35" s="156" t="s">
        <v>64</v>
      </c>
      <c r="X35" s="156">
        <v>37</v>
      </c>
      <c r="Y35" s="156">
        <v>3</v>
      </c>
      <c r="Z35" s="156"/>
      <c r="AA35" s="156"/>
      <c r="AB35" s="156"/>
      <c r="AC35" s="156"/>
      <c r="AD35" s="156"/>
      <c r="AE35" s="156"/>
      <c r="AF35" s="161">
        <v>0</v>
      </c>
    </row>
    <row r="36" spans="2:32" s="60" customFormat="1" ht="12.75" customHeight="1" x14ac:dyDescent="0.2">
      <c r="M36" s="104"/>
      <c r="W36" s="156" t="s">
        <v>65</v>
      </c>
      <c r="X36" s="156">
        <v>45</v>
      </c>
      <c r="Y36" s="156">
        <v>3</v>
      </c>
      <c r="Z36" s="156"/>
      <c r="AA36" s="156"/>
      <c r="AB36" s="156"/>
      <c r="AC36" s="156"/>
      <c r="AD36" s="156"/>
      <c r="AE36" s="156"/>
      <c r="AF36" s="161">
        <v>0</v>
      </c>
    </row>
    <row r="37" spans="2:32" s="60" customFormat="1" ht="12.75" customHeight="1" x14ac:dyDescent="0.2">
      <c r="J37" s="105"/>
      <c r="K37" s="88"/>
      <c r="L37" s="88"/>
      <c r="M37" s="106"/>
      <c r="W37" s="156" t="s">
        <v>66</v>
      </c>
      <c r="X37" s="156">
        <v>23</v>
      </c>
      <c r="Y37" s="156">
        <v>3</v>
      </c>
      <c r="Z37" s="156"/>
      <c r="AA37" s="156"/>
      <c r="AB37" s="156"/>
      <c r="AC37" s="156"/>
      <c r="AD37" s="156"/>
      <c r="AE37" s="156"/>
      <c r="AF37" s="161">
        <v>0</v>
      </c>
    </row>
    <row r="38" spans="2:32" s="60" customFormat="1" ht="12.75" customHeight="1" x14ac:dyDescent="0.2">
      <c r="J38" s="105"/>
      <c r="K38" s="88"/>
      <c r="L38" s="88"/>
      <c r="M38" s="106"/>
      <c r="W38" s="156" t="s">
        <v>67</v>
      </c>
      <c r="X38" s="156">
        <v>18</v>
      </c>
      <c r="Y38" s="156">
        <v>3</v>
      </c>
      <c r="Z38" s="156"/>
      <c r="AA38" s="156"/>
      <c r="AB38" s="156"/>
      <c r="AC38" s="156"/>
      <c r="AD38" s="156"/>
      <c r="AE38" s="156"/>
      <c r="AF38" s="161">
        <v>0</v>
      </c>
    </row>
    <row r="39" spans="2:32" s="60" customFormat="1" ht="12.75" customHeight="1" x14ac:dyDescent="0.2">
      <c r="J39" s="105"/>
      <c r="K39" s="88"/>
      <c r="L39" s="88"/>
      <c r="M39" s="106"/>
      <c r="Q39" s="107"/>
      <c r="W39" s="156" t="s">
        <v>68</v>
      </c>
      <c r="X39" s="156">
        <v>40</v>
      </c>
      <c r="Y39" s="156">
        <v>3</v>
      </c>
      <c r="Z39" s="156"/>
      <c r="AA39" s="156"/>
      <c r="AB39" s="156"/>
      <c r="AC39" s="156"/>
      <c r="AD39" s="156"/>
      <c r="AE39" s="156"/>
      <c r="AF39" s="161">
        <v>0</v>
      </c>
    </row>
    <row r="40" spans="2:32" s="60" customFormat="1" ht="12.75" customHeight="1" x14ac:dyDescent="0.2">
      <c r="J40" s="93"/>
      <c r="K40" s="93"/>
      <c r="L40" s="93"/>
      <c r="M40" s="108"/>
      <c r="W40" s="156" t="s">
        <v>69</v>
      </c>
      <c r="X40" s="156">
        <v>32</v>
      </c>
      <c r="Y40" s="156">
        <v>3</v>
      </c>
      <c r="Z40" s="156"/>
      <c r="AA40" s="156"/>
      <c r="AB40" s="156"/>
      <c r="AC40" s="156"/>
      <c r="AD40" s="156"/>
      <c r="AE40" s="156"/>
      <c r="AF40" s="161">
        <v>0</v>
      </c>
    </row>
    <row r="41" spans="2:32" s="60" customFormat="1" ht="12.75" customHeight="1" x14ac:dyDescent="0.2">
      <c r="M41" s="61"/>
      <c r="W41" s="156" t="s">
        <v>70</v>
      </c>
      <c r="X41" s="156">
        <v>47</v>
      </c>
      <c r="Y41" s="156">
        <v>3</v>
      </c>
      <c r="Z41" s="156"/>
      <c r="AA41" s="156"/>
      <c r="AB41" s="156"/>
      <c r="AC41" s="156"/>
      <c r="AD41" s="156"/>
      <c r="AE41" s="156"/>
      <c r="AF41" s="161">
        <v>0</v>
      </c>
    </row>
    <row r="42" spans="2:32" s="60" customFormat="1" ht="12.75" customHeight="1" x14ac:dyDescent="0.2">
      <c r="J42" s="109"/>
      <c r="M42" s="61"/>
      <c r="W42" s="156" t="s">
        <v>71</v>
      </c>
      <c r="X42" s="156">
        <v>27</v>
      </c>
      <c r="Y42" s="156">
        <v>3</v>
      </c>
      <c r="Z42" s="156"/>
      <c r="AA42" s="156"/>
      <c r="AB42" s="156"/>
      <c r="AC42" s="156"/>
      <c r="AD42" s="156"/>
      <c r="AE42" s="156"/>
      <c r="AF42" s="161">
        <v>0</v>
      </c>
    </row>
    <row r="43" spans="2:32" s="60" customFormat="1" ht="12.75" customHeight="1" x14ac:dyDescent="0.2">
      <c r="M43" s="61"/>
      <c r="W43" s="156" t="s">
        <v>72</v>
      </c>
      <c r="X43" s="156">
        <v>102</v>
      </c>
      <c r="Y43" s="156">
        <v>3</v>
      </c>
      <c r="Z43" s="156"/>
      <c r="AA43" s="156"/>
      <c r="AB43" s="156"/>
      <c r="AC43" s="156"/>
      <c r="AD43" s="156"/>
      <c r="AE43" s="156"/>
      <c r="AF43" s="161">
        <v>0</v>
      </c>
    </row>
    <row r="44" spans="2:32" s="60" customFormat="1" ht="12.75" customHeight="1" x14ac:dyDescent="0.2">
      <c r="M44" s="61"/>
      <c r="W44" s="156" t="s">
        <v>73</v>
      </c>
      <c r="X44" s="156">
        <v>60</v>
      </c>
      <c r="Y44" s="156">
        <v>3</v>
      </c>
      <c r="Z44" s="156"/>
      <c r="AA44" s="156"/>
      <c r="AB44" s="156"/>
      <c r="AC44" s="156"/>
      <c r="AD44" s="156"/>
      <c r="AE44" s="156"/>
      <c r="AF44" s="161">
        <v>0</v>
      </c>
    </row>
    <row r="45" spans="2:32" s="60" customFormat="1" ht="12.75" customHeight="1" x14ac:dyDescent="0.2">
      <c r="M45" s="61"/>
      <c r="W45" s="156" t="s">
        <v>74</v>
      </c>
      <c r="X45" s="156">
        <v>22</v>
      </c>
      <c r="Y45" s="156">
        <v>3</v>
      </c>
      <c r="Z45" s="156"/>
      <c r="AA45" s="156"/>
      <c r="AB45" s="156"/>
      <c r="AC45" s="156"/>
      <c r="AD45" s="156"/>
      <c r="AE45" s="156"/>
      <c r="AF45" s="161">
        <v>0</v>
      </c>
    </row>
    <row r="46" spans="2:32" ht="12.75" customHeight="1" x14ac:dyDescent="0.25">
      <c r="B46" s="110" t="s">
        <v>162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W46" s="156" t="s">
        <v>75</v>
      </c>
      <c r="X46" s="156">
        <v>22</v>
      </c>
      <c r="Y46" s="156">
        <v>3</v>
      </c>
      <c r="Z46" s="156"/>
      <c r="AA46" s="156"/>
      <c r="AB46" s="156"/>
      <c r="AC46" s="156"/>
      <c r="AD46" s="156"/>
      <c r="AE46" s="156"/>
      <c r="AF46" s="161">
        <v>0</v>
      </c>
    </row>
    <row r="47" spans="2:32" ht="12.75" customHeight="1" thickBot="1" x14ac:dyDescent="0.3">
      <c r="E47" s="70"/>
      <c r="F47" s="70"/>
      <c r="G47" s="70"/>
      <c r="H47" s="70"/>
      <c r="I47" s="70"/>
      <c r="J47" s="70"/>
      <c r="K47" s="70"/>
      <c r="L47" s="70"/>
      <c r="M47" s="70"/>
      <c r="W47" s="156" t="s">
        <v>76</v>
      </c>
      <c r="X47" s="156">
        <v>46</v>
      </c>
      <c r="Y47" s="156">
        <v>3</v>
      </c>
      <c r="Z47" s="156"/>
      <c r="AA47" s="156"/>
      <c r="AB47" s="156"/>
      <c r="AC47" s="156"/>
      <c r="AD47" s="156"/>
      <c r="AE47" s="156"/>
      <c r="AF47" s="161">
        <v>0</v>
      </c>
    </row>
    <row r="48" spans="2:32" ht="15" customHeight="1" thickBot="1" x14ac:dyDescent="0.3">
      <c r="E48" s="111" t="s">
        <v>163</v>
      </c>
      <c r="F48" s="111"/>
      <c r="G48" s="111"/>
      <c r="H48" s="111"/>
      <c r="I48" s="112">
        <v>4</v>
      </c>
      <c r="J48" s="111"/>
      <c r="L48" s="113"/>
      <c r="M48" s="70"/>
      <c r="W48" s="156" t="s">
        <v>77</v>
      </c>
      <c r="X48" s="156">
        <v>29</v>
      </c>
      <c r="Y48" s="156">
        <v>3</v>
      </c>
      <c r="Z48" s="156"/>
      <c r="AA48" s="156"/>
      <c r="AB48" s="156"/>
      <c r="AC48" s="156"/>
      <c r="AD48" s="156"/>
      <c r="AE48" s="156"/>
      <c r="AF48" s="161">
        <v>0</v>
      </c>
    </row>
    <row r="49" spans="1:32" ht="15" customHeight="1" thickBot="1" x14ac:dyDescent="0.3">
      <c r="E49" s="114"/>
      <c r="F49" s="114"/>
      <c r="G49" s="114"/>
      <c r="H49" s="114"/>
      <c r="I49" s="114"/>
      <c r="J49" s="114"/>
      <c r="K49" s="114"/>
      <c r="L49" s="113"/>
      <c r="M49" s="70"/>
      <c r="W49" s="156" t="s">
        <v>78</v>
      </c>
      <c r="X49" s="156">
        <v>65</v>
      </c>
      <c r="Y49" s="156">
        <v>3</v>
      </c>
      <c r="Z49" s="156"/>
      <c r="AA49" s="156"/>
      <c r="AB49" s="156"/>
      <c r="AC49" s="156"/>
      <c r="AD49" s="156"/>
      <c r="AE49" s="156"/>
      <c r="AF49" s="161">
        <v>0</v>
      </c>
    </row>
    <row r="50" spans="1:32" ht="12.75" customHeight="1" thickBot="1" x14ac:dyDescent="0.3">
      <c r="E50" s="207" t="s">
        <v>164</v>
      </c>
      <c r="F50" s="207"/>
      <c r="G50" s="207"/>
      <c r="H50" s="207" t="s">
        <v>165</v>
      </c>
      <c r="I50" s="207"/>
      <c r="J50" s="207"/>
      <c r="K50" s="115" t="s">
        <v>166</v>
      </c>
      <c r="L50" s="116" t="s">
        <v>167</v>
      </c>
      <c r="M50" s="117" t="s">
        <v>168</v>
      </c>
      <c r="N50" s="118" t="s">
        <v>169</v>
      </c>
      <c r="O50" s="207" t="s">
        <v>170</v>
      </c>
      <c r="P50" s="207"/>
      <c r="Q50" s="119"/>
      <c r="R50" s="120" t="s">
        <v>171</v>
      </c>
      <c r="S50" s="121"/>
      <c r="T50" s="122"/>
      <c r="W50" s="156" t="s">
        <v>79</v>
      </c>
      <c r="X50" s="156">
        <v>38</v>
      </c>
      <c r="Y50" s="156">
        <v>3</v>
      </c>
      <c r="Z50" s="156"/>
      <c r="AA50" s="156"/>
      <c r="AB50" s="156"/>
      <c r="AC50" s="156"/>
      <c r="AD50" s="156"/>
      <c r="AE50" s="156"/>
      <c r="AF50" s="161">
        <v>0</v>
      </c>
    </row>
    <row r="51" spans="1:32" ht="12.75" customHeight="1" thickBot="1" x14ac:dyDescent="0.3">
      <c r="B51" s="70" t="s">
        <v>198</v>
      </c>
      <c r="C51" s="70"/>
      <c r="D51" s="70"/>
      <c r="E51" s="123" t="s">
        <v>27</v>
      </c>
      <c r="F51" s="123" t="s">
        <v>172</v>
      </c>
      <c r="G51" s="123" t="s">
        <v>173</v>
      </c>
      <c r="H51" s="123" t="s">
        <v>27</v>
      </c>
      <c r="I51" s="123" t="s">
        <v>172</v>
      </c>
      <c r="J51" s="123" t="s">
        <v>173</v>
      </c>
      <c r="K51" s="124" t="s">
        <v>174</v>
      </c>
      <c r="L51" s="125" t="s">
        <v>175</v>
      </c>
      <c r="M51" s="126" t="s">
        <v>174</v>
      </c>
      <c r="N51" s="127" t="s">
        <v>176</v>
      </c>
      <c r="O51" s="128" t="s">
        <v>174</v>
      </c>
      <c r="P51" s="123" t="s">
        <v>177</v>
      </c>
      <c r="Q51" s="123" t="s">
        <v>166</v>
      </c>
      <c r="R51" s="129" t="s">
        <v>178</v>
      </c>
      <c r="S51" s="129" t="s">
        <v>179</v>
      </c>
      <c r="T51" s="129" t="s">
        <v>180</v>
      </c>
      <c r="W51" s="156"/>
      <c r="X51" s="156"/>
      <c r="Y51" s="156"/>
      <c r="Z51" s="156"/>
      <c r="AA51" s="156"/>
      <c r="AB51" s="156"/>
      <c r="AC51" s="156"/>
      <c r="AD51" s="156"/>
      <c r="AE51" s="156"/>
      <c r="AF51" s="161">
        <v>0</v>
      </c>
    </row>
    <row r="52" spans="1:32" ht="15" customHeight="1" x14ac:dyDescent="0.25">
      <c r="B52" s="101"/>
      <c r="C52" s="103" t="s">
        <v>31</v>
      </c>
      <c r="E52" s="130">
        <f t="shared" ref="E52:E61" si="0">SUMIF($W$4:$W$440,C52,$Z$4:$Z$440)</f>
        <v>24</v>
      </c>
      <c r="F52" s="130">
        <f t="shared" ref="F52:F61" si="1">SUMIF($W$4:$W$440,C52,$AA$4:$AA$440)</f>
        <v>0</v>
      </c>
      <c r="G52" s="130">
        <f t="shared" ref="G52:G61" si="2">SUMIF($W$4:$W$440,C52,$AB$4:$AB$440)</f>
        <v>0</v>
      </c>
      <c r="H52" s="130">
        <f t="shared" ref="H52:H61" si="3">SUMIF($W$4:$W$440,C52,$AC$4:$AC$440)</f>
        <v>0</v>
      </c>
      <c r="I52" s="130">
        <f t="shared" ref="I52:I61" si="4">SUMIF($W$4:$W$440,C52,$AD$4:$AD$440)</f>
        <v>0</v>
      </c>
      <c r="J52" s="130">
        <f t="shared" ref="J52:J61" si="5">SUMIF($W$4:$W$440,C52,$AE$4:$AE$440)</f>
        <v>0</v>
      </c>
      <c r="K52" s="102">
        <f t="shared" ref="K52:K61" si="6">SUM(E52:J52)</f>
        <v>24</v>
      </c>
      <c r="L52" s="131">
        <f>Supuestos!$E$6</f>
        <v>5</v>
      </c>
      <c r="M52" s="132">
        <f t="shared" ref="M52:M61" si="7">$I$48</f>
        <v>4</v>
      </c>
      <c r="N52" s="133">
        <f t="shared" ref="N52:N61" si="8">K52/L52</f>
        <v>4.8</v>
      </c>
      <c r="O52" s="133">
        <f t="shared" ref="O52:O61" si="9">N52/M52</f>
        <v>1.2</v>
      </c>
      <c r="P52" s="134">
        <v>1</v>
      </c>
      <c r="Q52" s="133">
        <f t="shared" ref="Q52:Q61" si="10">O52+P52</f>
        <v>2.2000000000000002</v>
      </c>
      <c r="R52" s="135">
        <v>1</v>
      </c>
      <c r="S52" s="135"/>
      <c r="T52" s="135"/>
      <c r="W52" s="156" t="s">
        <v>80</v>
      </c>
      <c r="X52" s="156">
        <v>2494</v>
      </c>
      <c r="Y52" s="156">
        <v>79</v>
      </c>
      <c r="Z52" s="156">
        <v>94.242373066453396</v>
      </c>
      <c r="AA52" s="161">
        <v>1</v>
      </c>
      <c r="AB52" s="161">
        <v>1</v>
      </c>
      <c r="AC52" s="161">
        <v>0</v>
      </c>
      <c r="AD52" s="161">
        <v>0</v>
      </c>
      <c r="AE52" s="161">
        <v>0</v>
      </c>
      <c r="AF52" s="161">
        <v>96.242373066453396</v>
      </c>
    </row>
    <row r="53" spans="1:32" ht="15" customHeight="1" x14ac:dyDescent="0.25">
      <c r="B53" s="101"/>
      <c r="C53" s="200" t="s">
        <v>48</v>
      </c>
      <c r="E53" s="130">
        <f t="shared" si="0"/>
        <v>9.2673267326732685</v>
      </c>
      <c r="F53" s="130">
        <f t="shared" si="1"/>
        <v>0</v>
      </c>
      <c r="G53" s="130">
        <f t="shared" si="2"/>
        <v>0</v>
      </c>
      <c r="H53" s="130">
        <f t="shared" si="3"/>
        <v>0</v>
      </c>
      <c r="I53" s="130">
        <f t="shared" si="4"/>
        <v>0</v>
      </c>
      <c r="J53" s="130">
        <f t="shared" si="5"/>
        <v>0</v>
      </c>
      <c r="K53" s="102">
        <f t="shared" si="6"/>
        <v>9.2673267326732685</v>
      </c>
      <c r="L53" s="131">
        <f>Supuestos!$E$6</f>
        <v>5</v>
      </c>
      <c r="M53" s="132">
        <f t="shared" si="7"/>
        <v>4</v>
      </c>
      <c r="N53" s="133">
        <f t="shared" si="8"/>
        <v>1.8534653465346538</v>
      </c>
      <c r="O53" s="133">
        <f t="shared" si="9"/>
        <v>0.46336633663366344</v>
      </c>
      <c r="P53" s="134">
        <v>1</v>
      </c>
      <c r="Q53" s="133">
        <f t="shared" si="10"/>
        <v>1.4633663366336633</v>
      </c>
      <c r="R53" s="135">
        <v>1</v>
      </c>
      <c r="S53" s="135"/>
      <c r="T53" s="135"/>
      <c r="W53" s="156"/>
      <c r="X53" s="156"/>
      <c r="Y53" s="156"/>
      <c r="Z53" s="156"/>
      <c r="AA53" s="161"/>
      <c r="AB53" s="161"/>
      <c r="AC53" s="161"/>
      <c r="AD53" s="161"/>
      <c r="AE53" s="161"/>
      <c r="AF53" s="161"/>
    </row>
    <row r="54" spans="1:32" ht="15" customHeight="1" x14ac:dyDescent="0.25">
      <c r="B54" s="101"/>
      <c r="C54" s="136" t="s">
        <v>40</v>
      </c>
      <c r="E54" s="130">
        <f t="shared" si="0"/>
        <v>4.5623762376237629</v>
      </c>
      <c r="F54" s="130">
        <f t="shared" si="1"/>
        <v>0</v>
      </c>
      <c r="G54" s="130">
        <f t="shared" si="2"/>
        <v>0</v>
      </c>
      <c r="H54" s="130">
        <f t="shared" si="3"/>
        <v>0</v>
      </c>
      <c r="I54" s="130">
        <f t="shared" si="4"/>
        <v>0</v>
      </c>
      <c r="J54" s="130">
        <f t="shared" si="5"/>
        <v>0</v>
      </c>
      <c r="K54" s="102">
        <f t="shared" si="6"/>
        <v>4.5623762376237629</v>
      </c>
      <c r="L54" s="131">
        <f>Supuestos!$E$6</f>
        <v>5</v>
      </c>
      <c r="M54" s="132">
        <f t="shared" si="7"/>
        <v>4</v>
      </c>
      <c r="N54" s="133">
        <f t="shared" si="8"/>
        <v>0.91247524752475262</v>
      </c>
      <c r="O54" s="133">
        <f t="shared" si="9"/>
        <v>0.22811881188118815</v>
      </c>
      <c r="P54" s="134">
        <v>1</v>
      </c>
      <c r="Q54" s="133">
        <f t="shared" si="10"/>
        <v>1.2281188118811881</v>
      </c>
      <c r="R54" s="135">
        <v>1</v>
      </c>
      <c r="S54" s="135"/>
      <c r="T54" s="135"/>
      <c r="W54" s="156"/>
      <c r="X54" s="156"/>
      <c r="Y54" s="156"/>
      <c r="Z54" s="156"/>
      <c r="AA54" s="161"/>
      <c r="AB54" s="161"/>
      <c r="AC54" s="161"/>
      <c r="AD54" s="161"/>
      <c r="AE54" s="161"/>
      <c r="AF54" s="161"/>
    </row>
    <row r="55" spans="1:32" ht="15" customHeight="1" x14ac:dyDescent="0.25">
      <c r="B55" s="101"/>
      <c r="C55" s="136" t="s">
        <v>41</v>
      </c>
      <c r="E55" s="130">
        <f t="shared" si="0"/>
        <v>7.1287128712871288</v>
      </c>
      <c r="F55" s="130">
        <f t="shared" si="1"/>
        <v>0</v>
      </c>
      <c r="G55" s="130">
        <f t="shared" si="2"/>
        <v>0</v>
      </c>
      <c r="H55" s="130">
        <f t="shared" si="3"/>
        <v>0</v>
      </c>
      <c r="I55" s="130">
        <f t="shared" si="4"/>
        <v>0</v>
      </c>
      <c r="J55" s="130">
        <f t="shared" si="5"/>
        <v>0</v>
      </c>
      <c r="K55" s="102">
        <f t="shared" si="6"/>
        <v>7.1287128712871288</v>
      </c>
      <c r="L55" s="131">
        <f>Supuestos!$E$6</f>
        <v>5</v>
      </c>
      <c r="M55" s="132">
        <f t="shared" si="7"/>
        <v>4</v>
      </c>
      <c r="N55" s="133">
        <f t="shared" si="8"/>
        <v>1.4257425742574257</v>
      </c>
      <c r="O55" s="133">
        <f t="shared" si="9"/>
        <v>0.35643564356435642</v>
      </c>
      <c r="P55" s="134"/>
      <c r="Q55" s="133">
        <f t="shared" si="10"/>
        <v>0.35643564356435642</v>
      </c>
      <c r="R55" s="135">
        <v>1</v>
      </c>
      <c r="S55" s="135"/>
      <c r="T55" s="135"/>
      <c r="W55" s="156" t="s">
        <v>7</v>
      </c>
      <c r="X55" s="156"/>
      <c r="Y55" s="156"/>
      <c r="Z55" s="156"/>
      <c r="AA55" s="161"/>
      <c r="AB55" s="161"/>
      <c r="AC55" s="161"/>
      <c r="AD55" s="161"/>
      <c r="AE55" s="161"/>
      <c r="AF55" s="161"/>
    </row>
    <row r="56" spans="1:32" ht="15" customHeight="1" x14ac:dyDescent="0.25">
      <c r="B56" s="101"/>
      <c r="C56" s="136" t="s">
        <v>42</v>
      </c>
      <c r="E56" s="130">
        <f t="shared" si="0"/>
        <v>14.970297029702969</v>
      </c>
      <c r="F56" s="130">
        <f t="shared" si="1"/>
        <v>0</v>
      </c>
      <c r="G56" s="130">
        <f t="shared" si="2"/>
        <v>1</v>
      </c>
      <c r="H56" s="130">
        <f t="shared" si="3"/>
        <v>0</v>
      </c>
      <c r="I56" s="130">
        <f t="shared" si="4"/>
        <v>0</v>
      </c>
      <c r="J56" s="130">
        <f t="shared" si="5"/>
        <v>0</v>
      </c>
      <c r="K56" s="102">
        <f t="shared" si="6"/>
        <v>15.970297029702969</v>
      </c>
      <c r="L56" s="131">
        <f>Supuestos!$E$6</f>
        <v>5</v>
      </c>
      <c r="M56" s="132">
        <f t="shared" si="7"/>
        <v>4</v>
      </c>
      <c r="N56" s="133">
        <f t="shared" si="8"/>
        <v>3.1940594059405938</v>
      </c>
      <c r="O56" s="133">
        <f t="shared" si="9"/>
        <v>0.79851485148514845</v>
      </c>
      <c r="P56" s="134">
        <v>0.5</v>
      </c>
      <c r="Q56" s="133">
        <f t="shared" si="10"/>
        <v>1.2985148514851486</v>
      </c>
      <c r="R56" s="135">
        <v>1</v>
      </c>
      <c r="S56" s="135"/>
      <c r="T56" s="135"/>
      <c r="W56" s="156" t="s">
        <v>81</v>
      </c>
      <c r="X56" s="156"/>
      <c r="Y56" s="156"/>
      <c r="Z56" s="156"/>
      <c r="AA56" s="161"/>
      <c r="AB56" s="161"/>
      <c r="AC56" s="161">
        <v>14</v>
      </c>
      <c r="AD56" s="161">
        <v>1</v>
      </c>
      <c r="AE56" s="161">
        <v>1</v>
      </c>
      <c r="AF56" s="161">
        <v>15</v>
      </c>
    </row>
    <row r="57" spans="1:32" ht="15" customHeight="1" x14ac:dyDescent="0.25">
      <c r="B57" s="101"/>
      <c r="C57" s="136" t="s">
        <v>43</v>
      </c>
      <c r="E57" s="130">
        <f t="shared" si="0"/>
        <v>4.2772277227722775</v>
      </c>
      <c r="F57" s="130">
        <f t="shared" si="1"/>
        <v>0</v>
      </c>
      <c r="G57" s="130">
        <f t="shared" si="2"/>
        <v>0</v>
      </c>
      <c r="H57" s="130">
        <f t="shared" si="3"/>
        <v>0</v>
      </c>
      <c r="I57" s="130">
        <f t="shared" si="4"/>
        <v>0</v>
      </c>
      <c r="J57" s="130">
        <f t="shared" si="5"/>
        <v>0</v>
      </c>
      <c r="K57" s="102">
        <f t="shared" si="6"/>
        <v>4.2772277227722775</v>
      </c>
      <c r="L57" s="131">
        <f>Supuestos!$E$6</f>
        <v>5</v>
      </c>
      <c r="M57" s="132">
        <f t="shared" si="7"/>
        <v>4</v>
      </c>
      <c r="N57" s="133">
        <f t="shared" si="8"/>
        <v>0.85544554455445554</v>
      </c>
      <c r="O57" s="133">
        <f t="shared" si="9"/>
        <v>0.21386138613861388</v>
      </c>
      <c r="P57" s="134">
        <v>0.5</v>
      </c>
      <c r="Q57" s="133">
        <f t="shared" si="10"/>
        <v>0.71386138613861383</v>
      </c>
      <c r="R57" s="135">
        <v>1</v>
      </c>
      <c r="S57" s="135"/>
      <c r="T57" s="135"/>
      <c r="W57" s="156"/>
      <c r="X57" s="156"/>
      <c r="Y57" s="156"/>
      <c r="Z57" s="156"/>
      <c r="AA57" s="161"/>
      <c r="AB57" s="161"/>
      <c r="AC57" s="161"/>
      <c r="AD57" s="161"/>
      <c r="AE57" s="161"/>
      <c r="AF57" s="161"/>
    </row>
    <row r="58" spans="1:32" ht="15" customHeight="1" x14ac:dyDescent="0.25">
      <c r="B58" s="101"/>
      <c r="C58" s="136" t="s">
        <v>49</v>
      </c>
      <c r="E58" s="130">
        <f t="shared" si="0"/>
        <v>7.6990099009900987</v>
      </c>
      <c r="F58" s="130">
        <f t="shared" si="1"/>
        <v>0</v>
      </c>
      <c r="G58" s="130">
        <f t="shared" si="2"/>
        <v>0</v>
      </c>
      <c r="H58" s="130">
        <f t="shared" si="3"/>
        <v>0</v>
      </c>
      <c r="I58" s="130">
        <f t="shared" si="4"/>
        <v>0</v>
      </c>
      <c r="J58" s="130">
        <f t="shared" si="5"/>
        <v>0</v>
      </c>
      <c r="K58" s="102">
        <f t="shared" si="6"/>
        <v>7.6990099009900987</v>
      </c>
      <c r="L58" s="131">
        <f>Supuestos!$E$6</f>
        <v>5</v>
      </c>
      <c r="M58" s="132">
        <f t="shared" si="7"/>
        <v>4</v>
      </c>
      <c r="N58" s="133">
        <f t="shared" si="8"/>
        <v>1.5398019801980198</v>
      </c>
      <c r="O58" s="133">
        <f t="shared" si="9"/>
        <v>0.38495049504950496</v>
      </c>
      <c r="P58" s="134">
        <v>1</v>
      </c>
      <c r="Q58" s="133">
        <f t="shared" si="10"/>
        <v>1.3849504950495048</v>
      </c>
      <c r="R58" s="135">
        <v>1</v>
      </c>
      <c r="S58" s="135"/>
      <c r="T58" s="135"/>
      <c r="W58" s="156"/>
      <c r="X58" s="156"/>
      <c r="Y58" s="156"/>
      <c r="Z58" s="156"/>
      <c r="AA58" s="161"/>
      <c r="AB58" s="161"/>
      <c r="AC58" s="161"/>
      <c r="AD58" s="161"/>
      <c r="AE58" s="161"/>
      <c r="AF58" s="161"/>
    </row>
    <row r="59" spans="1:32" ht="15" customHeight="1" x14ac:dyDescent="0.25">
      <c r="B59" s="101"/>
      <c r="C59" s="136" t="s">
        <v>51</v>
      </c>
      <c r="E59" s="130">
        <f t="shared" si="0"/>
        <v>9.6950495049504966</v>
      </c>
      <c r="F59" s="130">
        <f t="shared" si="1"/>
        <v>0</v>
      </c>
      <c r="G59" s="130">
        <f t="shared" si="2"/>
        <v>0</v>
      </c>
      <c r="H59" s="130">
        <f t="shared" si="3"/>
        <v>0</v>
      </c>
      <c r="I59" s="130">
        <f t="shared" si="4"/>
        <v>0</v>
      </c>
      <c r="J59" s="130">
        <f t="shared" si="5"/>
        <v>0</v>
      </c>
      <c r="K59" s="102">
        <f t="shared" si="6"/>
        <v>9.6950495049504966</v>
      </c>
      <c r="L59" s="131">
        <f>Supuestos!$E$6</f>
        <v>5</v>
      </c>
      <c r="M59" s="132">
        <f t="shared" si="7"/>
        <v>4</v>
      </c>
      <c r="N59" s="133">
        <f t="shared" si="8"/>
        <v>1.9390099009900994</v>
      </c>
      <c r="O59" s="133">
        <f t="shared" si="9"/>
        <v>0.48475247524752485</v>
      </c>
      <c r="P59" s="134">
        <v>1</v>
      </c>
      <c r="Q59" s="133">
        <f t="shared" si="10"/>
        <v>1.4847524752475247</v>
      </c>
      <c r="R59" s="135">
        <v>1</v>
      </c>
      <c r="S59" s="135"/>
      <c r="T59" s="135"/>
      <c r="W59" s="156" t="s">
        <v>82</v>
      </c>
      <c r="X59" s="156"/>
      <c r="Y59" s="156"/>
      <c r="Z59" s="156"/>
      <c r="AA59" s="161"/>
      <c r="AB59" s="161"/>
      <c r="AC59" s="161"/>
      <c r="AD59" s="161"/>
      <c r="AE59" s="161"/>
      <c r="AF59" s="161"/>
    </row>
    <row r="60" spans="1:32" ht="15" customHeight="1" x14ac:dyDescent="0.25">
      <c r="C60" s="136" t="s">
        <v>56</v>
      </c>
      <c r="E60" s="130">
        <f t="shared" si="0"/>
        <v>14.4</v>
      </c>
      <c r="F60" s="130">
        <f t="shared" si="1"/>
        <v>1</v>
      </c>
      <c r="G60" s="130">
        <f t="shared" si="2"/>
        <v>0</v>
      </c>
      <c r="H60" s="130">
        <f t="shared" si="3"/>
        <v>0</v>
      </c>
      <c r="I60" s="130">
        <f t="shared" si="4"/>
        <v>0</v>
      </c>
      <c r="J60" s="130">
        <f t="shared" si="5"/>
        <v>0</v>
      </c>
      <c r="K60" s="102">
        <f t="shared" si="6"/>
        <v>15.4</v>
      </c>
      <c r="L60" s="131">
        <f>Supuestos!$E$6</f>
        <v>5</v>
      </c>
      <c r="M60" s="132">
        <f t="shared" si="7"/>
        <v>4</v>
      </c>
      <c r="N60" s="133">
        <f t="shared" si="8"/>
        <v>3.08</v>
      </c>
      <c r="O60" s="133">
        <f t="shared" si="9"/>
        <v>0.77</v>
      </c>
      <c r="P60" s="134"/>
      <c r="Q60" s="133">
        <f t="shared" si="10"/>
        <v>0.77</v>
      </c>
      <c r="R60" s="135">
        <v>1</v>
      </c>
      <c r="S60" s="135"/>
      <c r="T60" s="135"/>
      <c r="W60" s="156"/>
      <c r="X60" s="156"/>
      <c r="Y60" s="156"/>
      <c r="Z60" s="156" t="s">
        <v>22</v>
      </c>
      <c r="AA60" s="161"/>
      <c r="AB60" s="161"/>
      <c r="AC60" s="161" t="s">
        <v>23</v>
      </c>
      <c r="AD60" s="161"/>
      <c r="AE60" s="161"/>
      <c r="AF60" s="161" t="s">
        <v>3</v>
      </c>
    </row>
    <row r="61" spans="1:32" ht="12.75" customHeight="1" x14ac:dyDescent="0.25">
      <c r="C61" s="103" t="s">
        <v>81</v>
      </c>
      <c r="E61" s="130">
        <f t="shared" si="0"/>
        <v>0</v>
      </c>
      <c r="F61" s="130">
        <f t="shared" si="1"/>
        <v>0</v>
      </c>
      <c r="G61" s="130">
        <f t="shared" si="2"/>
        <v>0</v>
      </c>
      <c r="H61" s="130">
        <f t="shared" si="3"/>
        <v>14</v>
      </c>
      <c r="I61" s="130">
        <f t="shared" si="4"/>
        <v>1</v>
      </c>
      <c r="J61" s="130">
        <f t="shared" si="5"/>
        <v>1</v>
      </c>
      <c r="K61" s="102">
        <f t="shared" si="6"/>
        <v>16</v>
      </c>
      <c r="L61" s="131">
        <f>Supuestos!$E$6</f>
        <v>5</v>
      </c>
      <c r="M61" s="132">
        <f t="shared" si="7"/>
        <v>4</v>
      </c>
      <c r="N61" s="133">
        <f t="shared" si="8"/>
        <v>3.2</v>
      </c>
      <c r="O61" s="133">
        <f t="shared" si="9"/>
        <v>0.8</v>
      </c>
      <c r="P61" s="134"/>
      <c r="Q61" s="133">
        <f t="shared" si="10"/>
        <v>0.8</v>
      </c>
      <c r="R61" s="135"/>
      <c r="S61" s="135"/>
      <c r="T61" s="135"/>
      <c r="W61" s="156"/>
      <c r="X61" s="156"/>
      <c r="Y61" s="156"/>
      <c r="Z61" s="156"/>
      <c r="AA61" s="161"/>
      <c r="AB61" s="161"/>
      <c r="AC61" s="161"/>
      <c r="AD61" s="161"/>
      <c r="AE61" s="161"/>
      <c r="AF61" s="161"/>
    </row>
    <row r="62" spans="1:32" ht="12.75" customHeight="1" x14ac:dyDescent="0.25">
      <c r="A62" s="70"/>
      <c r="B62" s="166" t="s">
        <v>9</v>
      </c>
      <c r="C62" s="70"/>
      <c r="D62" s="70"/>
      <c r="E62" s="157">
        <f t="shared" ref="E62:T62" si="11">SUM(E52:E61)</f>
        <v>96.000000000000028</v>
      </c>
      <c r="F62" s="165">
        <f t="shared" si="11"/>
        <v>1</v>
      </c>
      <c r="G62" s="157">
        <f t="shared" si="11"/>
        <v>1</v>
      </c>
      <c r="H62" s="157">
        <f t="shared" si="11"/>
        <v>14</v>
      </c>
      <c r="I62" s="157">
        <f t="shared" si="11"/>
        <v>1</v>
      </c>
      <c r="J62" s="157">
        <f t="shared" si="11"/>
        <v>1</v>
      </c>
      <c r="K62" s="157">
        <f t="shared" si="11"/>
        <v>114.00000000000003</v>
      </c>
      <c r="L62" s="157">
        <f t="shared" si="11"/>
        <v>50</v>
      </c>
      <c r="M62" s="157">
        <f t="shared" si="11"/>
        <v>40</v>
      </c>
      <c r="N62" s="157">
        <f t="shared" si="11"/>
        <v>22.8</v>
      </c>
      <c r="O62" s="157">
        <f t="shared" si="11"/>
        <v>5.7</v>
      </c>
      <c r="P62" s="157">
        <f t="shared" si="11"/>
        <v>6</v>
      </c>
      <c r="Q62" s="157">
        <f t="shared" si="11"/>
        <v>11.700000000000001</v>
      </c>
      <c r="R62" s="157">
        <f t="shared" si="11"/>
        <v>9</v>
      </c>
      <c r="S62" s="157">
        <f t="shared" si="11"/>
        <v>0</v>
      </c>
      <c r="T62" s="157">
        <f t="shared" si="11"/>
        <v>0</v>
      </c>
      <c r="W62" s="156" t="s">
        <v>83</v>
      </c>
      <c r="X62" s="156" t="s">
        <v>12</v>
      </c>
      <c r="Y62" s="156" t="s">
        <v>25</v>
      </c>
      <c r="Z62" s="156" t="s">
        <v>27</v>
      </c>
      <c r="AA62" s="161" t="s">
        <v>28</v>
      </c>
      <c r="AB62" s="161" t="s">
        <v>29</v>
      </c>
      <c r="AC62" s="161" t="s">
        <v>27</v>
      </c>
      <c r="AD62" s="161" t="s">
        <v>28</v>
      </c>
      <c r="AE62" s="161" t="s">
        <v>29</v>
      </c>
      <c r="AF62" s="161"/>
    </row>
    <row r="63" spans="1:32" ht="12.75" customHeight="1" x14ac:dyDescent="0.25">
      <c r="W63" s="156" t="s">
        <v>84</v>
      </c>
      <c r="X63" s="156">
        <v>42</v>
      </c>
      <c r="Y63" s="156">
        <v>1</v>
      </c>
      <c r="Z63" s="156"/>
      <c r="AA63" s="161"/>
      <c r="AB63" s="161"/>
      <c r="AC63" s="161"/>
      <c r="AD63" s="161"/>
      <c r="AE63" s="161"/>
      <c r="AF63" s="161">
        <v>0</v>
      </c>
    </row>
    <row r="64" spans="1:32" ht="15" customHeight="1" x14ac:dyDescent="0.25">
      <c r="B64" s="70" t="s">
        <v>82</v>
      </c>
      <c r="K64" s="84"/>
      <c r="W64" s="156" t="s">
        <v>85</v>
      </c>
      <c r="X64" s="156">
        <v>60</v>
      </c>
      <c r="Y64" s="156">
        <v>1</v>
      </c>
      <c r="Z64" s="156"/>
      <c r="AA64" s="161"/>
      <c r="AB64" s="161"/>
      <c r="AC64" s="161"/>
      <c r="AD64" s="161"/>
      <c r="AE64" s="161"/>
      <c r="AF64" s="161">
        <v>0</v>
      </c>
    </row>
    <row r="65" spans="1:32" ht="15" customHeight="1" x14ac:dyDescent="0.25">
      <c r="C65" s="101" t="s">
        <v>90</v>
      </c>
      <c r="E65" s="130">
        <f t="shared" ref="E65:E73" si="12">SUMIF($W$4:$W$440,C65,$Z$4:$Z$440)</f>
        <v>17.2940396637715</v>
      </c>
      <c r="F65" s="130">
        <f t="shared" ref="F65:F73" si="13">SUMIF($W$4:$W$440,C65,$AA$4:$AA$440)</f>
        <v>2</v>
      </c>
      <c r="G65" s="130">
        <f t="shared" ref="G65:G73" si="14">SUMIF($W$4:$W$440,C65,$AB$4:$AB$440)</f>
        <v>1</v>
      </c>
      <c r="H65" s="130">
        <f t="shared" ref="H65:H73" si="15">SUMIF($W$4:$W$440,C65,$AC$4:$AC$440)</f>
        <v>0</v>
      </c>
      <c r="I65" s="130">
        <f t="shared" ref="I65:I73" si="16">SUMIF($W$4:$W$440,C65,$AD$4:$AD$440)</f>
        <v>0</v>
      </c>
      <c r="J65" s="130">
        <f t="shared" ref="J65:J73" si="17">SUMIF($W$4:$W$440,C65,$AE$4:$AE$440)</f>
        <v>0</v>
      </c>
      <c r="K65" s="102">
        <f t="shared" ref="K65:K73" si="18">SUM(E65:J65)</f>
        <v>20.2940396637715</v>
      </c>
      <c r="L65" s="131">
        <f>Supuestos!$E$6</f>
        <v>5</v>
      </c>
      <c r="M65" s="132">
        <f t="shared" ref="M65:M73" si="19">$I$48</f>
        <v>4</v>
      </c>
      <c r="N65" s="133">
        <f t="shared" ref="N65:N73" si="20">K65/L65</f>
        <v>4.0588079327543003</v>
      </c>
      <c r="O65" s="133">
        <f t="shared" ref="O65:O73" si="21">N65/M65</f>
        <v>1.0147019831885751</v>
      </c>
      <c r="P65" s="134">
        <v>1</v>
      </c>
      <c r="Q65" s="133">
        <f t="shared" ref="Q65:Q73" si="22">O65+P65</f>
        <v>2.0147019831885751</v>
      </c>
      <c r="R65" s="135">
        <v>1</v>
      </c>
      <c r="S65" s="135"/>
      <c r="T65" s="135"/>
      <c r="W65" s="156" t="s">
        <v>86</v>
      </c>
      <c r="X65" s="156">
        <v>30</v>
      </c>
      <c r="Y65" s="156">
        <v>1</v>
      </c>
      <c r="Z65" s="156"/>
      <c r="AA65" s="161"/>
      <c r="AB65" s="161"/>
      <c r="AC65" s="161"/>
      <c r="AD65" s="161"/>
      <c r="AE65" s="161"/>
      <c r="AF65" s="161">
        <v>0</v>
      </c>
    </row>
    <row r="66" spans="1:32" ht="15" customHeight="1" x14ac:dyDescent="0.25">
      <c r="C66" s="101" t="s">
        <v>92</v>
      </c>
      <c r="E66" s="130">
        <f t="shared" si="12"/>
        <v>18.3028586441581</v>
      </c>
      <c r="F66" s="130">
        <f t="shared" si="13"/>
        <v>2</v>
      </c>
      <c r="G66" s="130">
        <f t="shared" si="14"/>
        <v>1</v>
      </c>
      <c r="H66" s="130">
        <f t="shared" si="15"/>
        <v>0</v>
      </c>
      <c r="I66" s="130">
        <f t="shared" si="16"/>
        <v>0</v>
      </c>
      <c r="J66" s="130">
        <f t="shared" si="17"/>
        <v>0</v>
      </c>
      <c r="K66" s="102">
        <f t="shared" si="18"/>
        <v>21.3028586441581</v>
      </c>
      <c r="L66" s="131">
        <f>Supuestos!$E$6</f>
        <v>5</v>
      </c>
      <c r="M66" s="132">
        <f t="shared" si="19"/>
        <v>4</v>
      </c>
      <c r="N66" s="133">
        <f t="shared" si="20"/>
        <v>4.2605717288316196</v>
      </c>
      <c r="O66" s="133">
        <f t="shared" si="21"/>
        <v>1.0651429322079049</v>
      </c>
      <c r="P66" s="134">
        <v>1</v>
      </c>
      <c r="Q66" s="133">
        <f t="shared" si="22"/>
        <v>2.0651429322079049</v>
      </c>
      <c r="R66" s="135">
        <v>1</v>
      </c>
      <c r="S66" s="135"/>
      <c r="T66" s="135"/>
      <c r="W66" s="156" t="s">
        <v>87</v>
      </c>
      <c r="X66" s="156">
        <v>35</v>
      </c>
      <c r="Y66" s="156">
        <v>1</v>
      </c>
      <c r="Z66" s="156"/>
      <c r="AA66" s="161"/>
      <c r="AB66" s="161"/>
      <c r="AC66" s="161"/>
      <c r="AD66" s="161"/>
      <c r="AE66" s="161"/>
      <c r="AF66" s="161">
        <v>0</v>
      </c>
    </row>
    <row r="67" spans="1:32" ht="15" customHeight="1" x14ac:dyDescent="0.25">
      <c r="C67" s="101" t="s">
        <v>95</v>
      </c>
      <c r="E67" s="130">
        <f t="shared" si="12"/>
        <v>10</v>
      </c>
      <c r="F67" s="130">
        <f t="shared" si="13"/>
        <v>0</v>
      </c>
      <c r="G67" s="130">
        <f t="shared" si="14"/>
        <v>0</v>
      </c>
      <c r="H67" s="130">
        <f t="shared" si="15"/>
        <v>0</v>
      </c>
      <c r="I67" s="130">
        <f t="shared" si="16"/>
        <v>0</v>
      </c>
      <c r="J67" s="130">
        <f t="shared" si="17"/>
        <v>0</v>
      </c>
      <c r="K67" s="102">
        <f t="shared" si="18"/>
        <v>10</v>
      </c>
      <c r="L67" s="131">
        <f>Supuestos!$E$6</f>
        <v>5</v>
      </c>
      <c r="M67" s="132">
        <f t="shared" si="19"/>
        <v>4</v>
      </c>
      <c r="N67" s="133">
        <f t="shared" si="20"/>
        <v>2</v>
      </c>
      <c r="O67" s="133">
        <f t="shared" si="21"/>
        <v>0.5</v>
      </c>
      <c r="P67" s="134">
        <v>1</v>
      </c>
      <c r="Q67" s="133">
        <f t="shared" si="22"/>
        <v>1.5</v>
      </c>
      <c r="R67" s="135">
        <v>1</v>
      </c>
      <c r="S67" s="135"/>
      <c r="T67" s="135"/>
      <c r="W67" s="156" t="s">
        <v>88</v>
      </c>
      <c r="X67" s="156">
        <v>259</v>
      </c>
      <c r="Y67" s="156">
        <v>1</v>
      </c>
      <c r="Z67" s="156"/>
      <c r="AA67" s="161"/>
      <c r="AB67" s="161"/>
      <c r="AC67" s="161"/>
      <c r="AD67" s="161"/>
      <c r="AE67" s="161"/>
      <c r="AF67" s="161">
        <v>0</v>
      </c>
    </row>
    <row r="68" spans="1:32" ht="15" customHeight="1" x14ac:dyDescent="0.25">
      <c r="C68" s="101" t="s">
        <v>99</v>
      </c>
      <c r="E68" s="130">
        <f t="shared" si="12"/>
        <v>8</v>
      </c>
      <c r="F68" s="130">
        <f t="shared" si="13"/>
        <v>0</v>
      </c>
      <c r="G68" s="130">
        <f t="shared" si="14"/>
        <v>0</v>
      </c>
      <c r="H68" s="130">
        <f t="shared" si="15"/>
        <v>0</v>
      </c>
      <c r="I68" s="130">
        <f t="shared" si="16"/>
        <v>0</v>
      </c>
      <c r="J68" s="130">
        <f t="shared" si="17"/>
        <v>0</v>
      </c>
      <c r="K68" s="102">
        <f t="shared" si="18"/>
        <v>8</v>
      </c>
      <c r="L68" s="131">
        <f>Supuestos!$E$6</f>
        <v>5</v>
      </c>
      <c r="M68" s="132">
        <f t="shared" si="19"/>
        <v>4</v>
      </c>
      <c r="N68" s="133">
        <f t="shared" si="20"/>
        <v>1.6</v>
      </c>
      <c r="O68" s="133">
        <f t="shared" si="21"/>
        <v>0.4</v>
      </c>
      <c r="P68" s="134"/>
      <c r="Q68" s="133">
        <f t="shared" si="22"/>
        <v>0.4</v>
      </c>
      <c r="R68" s="135"/>
      <c r="S68" s="135">
        <v>1</v>
      </c>
      <c r="T68" s="135"/>
      <c r="W68" s="156" t="s">
        <v>89</v>
      </c>
      <c r="X68" s="156">
        <v>35</v>
      </c>
      <c r="Y68" s="156">
        <v>1</v>
      </c>
      <c r="Z68" s="156"/>
      <c r="AA68" s="161"/>
      <c r="AB68" s="161"/>
      <c r="AC68" s="161"/>
      <c r="AD68" s="161"/>
      <c r="AE68" s="161"/>
      <c r="AF68" s="161">
        <v>0</v>
      </c>
    </row>
    <row r="69" spans="1:32" ht="15" customHeight="1" x14ac:dyDescent="0.25">
      <c r="C69" s="101" t="s">
        <v>103</v>
      </c>
      <c r="E69" s="130">
        <f t="shared" si="12"/>
        <v>15</v>
      </c>
      <c r="F69" s="130">
        <f t="shared" si="13"/>
        <v>2</v>
      </c>
      <c r="G69" s="130">
        <f t="shared" si="14"/>
        <v>1</v>
      </c>
      <c r="H69" s="130">
        <f t="shared" si="15"/>
        <v>0</v>
      </c>
      <c r="I69" s="130">
        <f t="shared" si="16"/>
        <v>0</v>
      </c>
      <c r="J69" s="130">
        <f t="shared" si="17"/>
        <v>0</v>
      </c>
      <c r="K69" s="102">
        <f t="shared" si="18"/>
        <v>18</v>
      </c>
      <c r="L69" s="131">
        <f>Supuestos!$E$6</f>
        <v>5</v>
      </c>
      <c r="M69" s="132">
        <f t="shared" si="19"/>
        <v>4</v>
      </c>
      <c r="N69" s="133">
        <f t="shared" si="20"/>
        <v>3.6</v>
      </c>
      <c r="O69" s="133">
        <f t="shared" si="21"/>
        <v>0.9</v>
      </c>
      <c r="P69" s="134">
        <v>0.5</v>
      </c>
      <c r="Q69" s="133">
        <f t="shared" si="22"/>
        <v>1.4</v>
      </c>
      <c r="R69" s="135"/>
      <c r="S69" s="135">
        <v>1</v>
      </c>
      <c r="T69" s="135"/>
      <c r="W69" s="156" t="s">
        <v>90</v>
      </c>
      <c r="X69" s="156">
        <v>120</v>
      </c>
      <c r="Y69" s="156">
        <v>1</v>
      </c>
      <c r="Z69" s="156">
        <v>17.2940396637715</v>
      </c>
      <c r="AA69" s="161">
        <v>2</v>
      </c>
      <c r="AB69" s="161">
        <v>1</v>
      </c>
      <c r="AC69" s="161"/>
      <c r="AD69" s="161"/>
      <c r="AE69" s="161"/>
      <c r="AF69" s="161">
        <v>20.2940396637715</v>
      </c>
    </row>
    <row r="70" spans="1:32" ht="15" customHeight="1" x14ac:dyDescent="0.25">
      <c r="C70" s="101" t="s">
        <v>113</v>
      </c>
      <c r="E70" s="130">
        <f t="shared" si="12"/>
        <v>8</v>
      </c>
      <c r="F70" s="130">
        <f t="shared" si="13"/>
        <v>0</v>
      </c>
      <c r="G70" s="130">
        <f t="shared" si="14"/>
        <v>1</v>
      </c>
      <c r="H70" s="130">
        <f t="shared" si="15"/>
        <v>0</v>
      </c>
      <c r="I70" s="130">
        <f t="shared" si="16"/>
        <v>0</v>
      </c>
      <c r="J70" s="130">
        <f t="shared" si="17"/>
        <v>0</v>
      </c>
      <c r="K70" s="102">
        <f t="shared" si="18"/>
        <v>9</v>
      </c>
      <c r="L70" s="131">
        <f>Supuestos!$E$6</f>
        <v>5</v>
      </c>
      <c r="M70" s="132">
        <f t="shared" si="19"/>
        <v>4</v>
      </c>
      <c r="N70" s="133">
        <f t="shared" si="20"/>
        <v>1.8</v>
      </c>
      <c r="O70" s="133">
        <f t="shared" si="21"/>
        <v>0.45</v>
      </c>
      <c r="P70" s="134">
        <v>0.5</v>
      </c>
      <c r="Q70" s="133">
        <f t="shared" si="22"/>
        <v>0.95</v>
      </c>
      <c r="R70" s="135"/>
      <c r="S70" s="135"/>
      <c r="T70" s="135">
        <v>1</v>
      </c>
      <c r="W70" s="156" t="s">
        <v>91</v>
      </c>
      <c r="X70" s="156">
        <v>25</v>
      </c>
      <c r="Y70" s="156">
        <v>1</v>
      </c>
      <c r="Z70" s="156"/>
      <c r="AA70" s="161"/>
      <c r="AB70" s="161"/>
      <c r="AC70" s="161"/>
      <c r="AD70" s="161"/>
      <c r="AE70" s="161"/>
      <c r="AF70" s="161">
        <v>0</v>
      </c>
    </row>
    <row r="71" spans="1:32" ht="15" customHeight="1" x14ac:dyDescent="0.25">
      <c r="C71" s="137" t="s">
        <v>117</v>
      </c>
      <c r="E71" s="130">
        <f t="shared" si="12"/>
        <v>26</v>
      </c>
      <c r="F71" s="130">
        <f t="shared" si="13"/>
        <v>3</v>
      </c>
      <c r="G71" s="130">
        <f t="shared" si="14"/>
        <v>0</v>
      </c>
      <c r="H71" s="130">
        <f t="shared" si="15"/>
        <v>0</v>
      </c>
      <c r="I71" s="130">
        <f t="shared" si="16"/>
        <v>0</v>
      </c>
      <c r="J71" s="130">
        <f t="shared" si="17"/>
        <v>0</v>
      </c>
      <c r="K71" s="102">
        <f t="shared" si="18"/>
        <v>29</v>
      </c>
      <c r="L71" s="131">
        <f>Supuestos!$E$6</f>
        <v>5</v>
      </c>
      <c r="M71" s="132">
        <f t="shared" si="19"/>
        <v>4</v>
      </c>
      <c r="N71" s="133">
        <f t="shared" si="20"/>
        <v>5.8</v>
      </c>
      <c r="O71" s="133">
        <f t="shared" si="21"/>
        <v>1.45</v>
      </c>
      <c r="P71" s="134">
        <v>1</v>
      </c>
      <c r="Q71" s="133">
        <f t="shared" si="22"/>
        <v>2.4500000000000002</v>
      </c>
      <c r="R71" s="135"/>
      <c r="S71" s="135"/>
      <c r="T71" s="135">
        <v>1</v>
      </c>
      <c r="W71" s="156" t="s">
        <v>62</v>
      </c>
      <c r="X71" s="156">
        <v>32</v>
      </c>
      <c r="Y71" s="156">
        <v>1</v>
      </c>
      <c r="Z71" s="156"/>
      <c r="AA71" s="161"/>
      <c r="AB71" s="161"/>
      <c r="AC71" s="161"/>
      <c r="AD71" s="161"/>
      <c r="AE71" s="161"/>
      <c r="AF71" s="161">
        <v>0</v>
      </c>
    </row>
    <row r="72" spans="1:32" ht="15" customHeight="1" x14ac:dyDescent="0.25">
      <c r="C72" s="138" t="s">
        <v>120</v>
      </c>
      <c r="E72" s="130">
        <f t="shared" si="12"/>
        <v>13</v>
      </c>
      <c r="F72" s="130">
        <f t="shared" si="13"/>
        <v>3</v>
      </c>
      <c r="G72" s="130">
        <f t="shared" si="14"/>
        <v>0</v>
      </c>
      <c r="H72" s="130">
        <f t="shared" si="15"/>
        <v>0</v>
      </c>
      <c r="I72" s="130">
        <f t="shared" si="16"/>
        <v>0</v>
      </c>
      <c r="J72" s="130">
        <f t="shared" si="17"/>
        <v>0</v>
      </c>
      <c r="K72" s="102">
        <f t="shared" si="18"/>
        <v>16</v>
      </c>
      <c r="L72" s="131">
        <f>Supuestos!$E$6</f>
        <v>5</v>
      </c>
      <c r="M72" s="132">
        <f t="shared" si="19"/>
        <v>4</v>
      </c>
      <c r="N72" s="133">
        <f t="shared" si="20"/>
        <v>3.2</v>
      </c>
      <c r="O72" s="133">
        <f t="shared" si="21"/>
        <v>0.8</v>
      </c>
      <c r="P72" s="134">
        <v>1</v>
      </c>
      <c r="Q72" s="133">
        <f t="shared" si="22"/>
        <v>1.8</v>
      </c>
      <c r="R72" s="135"/>
      <c r="S72" s="135">
        <v>1</v>
      </c>
      <c r="T72" s="135"/>
      <c r="W72" s="156" t="s">
        <v>92</v>
      </c>
      <c r="X72" s="156">
        <v>127</v>
      </c>
      <c r="Y72" s="156">
        <v>1</v>
      </c>
      <c r="Z72" s="156">
        <v>18.3028586441581</v>
      </c>
      <c r="AA72" s="161">
        <v>2</v>
      </c>
      <c r="AB72" s="161">
        <v>1</v>
      </c>
      <c r="AC72" s="161"/>
      <c r="AD72" s="161"/>
      <c r="AE72" s="161"/>
      <c r="AF72" s="161">
        <v>21.3028586441581</v>
      </c>
    </row>
    <row r="73" spans="1:32" ht="12.75" customHeight="1" x14ac:dyDescent="0.25">
      <c r="A73" s="70"/>
      <c r="C73" s="101" t="s">
        <v>126</v>
      </c>
      <c r="E73" s="130">
        <f t="shared" si="12"/>
        <v>0</v>
      </c>
      <c r="F73" s="130">
        <f t="shared" si="13"/>
        <v>0</v>
      </c>
      <c r="G73" s="130">
        <f t="shared" si="14"/>
        <v>0</v>
      </c>
      <c r="H73" s="130">
        <f t="shared" si="15"/>
        <v>35</v>
      </c>
      <c r="I73" s="130">
        <f t="shared" si="16"/>
        <v>14</v>
      </c>
      <c r="J73" s="130">
        <f t="shared" si="17"/>
        <v>3</v>
      </c>
      <c r="K73" s="102">
        <f t="shared" si="18"/>
        <v>52</v>
      </c>
      <c r="L73" s="131">
        <f>Supuestos!$E$6</f>
        <v>5</v>
      </c>
      <c r="M73" s="132">
        <f t="shared" si="19"/>
        <v>4</v>
      </c>
      <c r="N73" s="133">
        <f t="shared" si="20"/>
        <v>10.4</v>
      </c>
      <c r="O73" s="133">
        <f t="shared" si="21"/>
        <v>2.6</v>
      </c>
      <c r="P73" s="134"/>
      <c r="Q73" s="133">
        <f t="shared" si="22"/>
        <v>2.6</v>
      </c>
      <c r="R73" s="135"/>
      <c r="S73" s="135"/>
      <c r="T73" s="135"/>
      <c r="W73" s="156" t="s">
        <v>93</v>
      </c>
      <c r="X73" s="156">
        <v>143</v>
      </c>
      <c r="Y73" s="156">
        <v>1</v>
      </c>
      <c r="Z73" s="156"/>
      <c r="AA73" s="161"/>
      <c r="AB73" s="161"/>
      <c r="AC73" s="161"/>
      <c r="AD73" s="161"/>
      <c r="AE73" s="161"/>
      <c r="AF73" s="161">
        <v>0</v>
      </c>
    </row>
    <row r="74" spans="1:32" s="60" customFormat="1" ht="12.75" customHeight="1" x14ac:dyDescent="0.2">
      <c r="B74" s="166" t="s">
        <v>9</v>
      </c>
      <c r="C74" s="70"/>
      <c r="D74" s="70"/>
      <c r="E74" s="157">
        <f t="shared" ref="E74:T74" si="23">SUM(E65:E73)</f>
        <v>115.59689830792959</v>
      </c>
      <c r="F74" s="157">
        <f t="shared" si="23"/>
        <v>12</v>
      </c>
      <c r="G74" s="157">
        <f t="shared" si="23"/>
        <v>4</v>
      </c>
      <c r="H74" s="157">
        <f t="shared" si="23"/>
        <v>35</v>
      </c>
      <c r="I74" s="157">
        <f t="shared" si="23"/>
        <v>14</v>
      </c>
      <c r="J74" s="157">
        <f t="shared" si="23"/>
        <v>3</v>
      </c>
      <c r="K74" s="157">
        <f t="shared" si="23"/>
        <v>183.59689830792959</v>
      </c>
      <c r="L74" s="157">
        <f t="shared" si="23"/>
        <v>45</v>
      </c>
      <c r="M74" s="157">
        <f t="shared" si="23"/>
        <v>36</v>
      </c>
      <c r="N74" s="157">
        <f t="shared" si="23"/>
        <v>36.719379661585918</v>
      </c>
      <c r="O74" s="157">
        <f t="shared" si="23"/>
        <v>9.1798449153964796</v>
      </c>
      <c r="P74" s="157">
        <f t="shared" si="23"/>
        <v>6</v>
      </c>
      <c r="Q74" s="157">
        <f t="shared" si="23"/>
        <v>15.179844915396481</v>
      </c>
      <c r="R74" s="157">
        <f t="shared" si="23"/>
        <v>3</v>
      </c>
      <c r="S74" s="157">
        <f t="shared" si="23"/>
        <v>3</v>
      </c>
      <c r="T74" s="157">
        <f t="shared" si="23"/>
        <v>2</v>
      </c>
      <c r="W74" s="156" t="s">
        <v>94</v>
      </c>
      <c r="X74" s="156">
        <v>145</v>
      </c>
      <c r="Y74" s="156">
        <v>1</v>
      </c>
      <c r="Z74" s="156"/>
      <c r="AA74" s="161"/>
      <c r="AB74" s="161"/>
      <c r="AC74" s="161"/>
      <c r="AD74" s="161"/>
      <c r="AE74" s="161"/>
      <c r="AF74" s="161">
        <v>0</v>
      </c>
    </row>
    <row r="75" spans="1:32" ht="12.75" customHeight="1" x14ac:dyDescent="0.25">
      <c r="A75" s="70"/>
      <c r="O75" s="60"/>
      <c r="W75" s="156" t="s">
        <v>95</v>
      </c>
      <c r="X75" s="156">
        <v>38</v>
      </c>
      <c r="Y75" s="156">
        <v>1</v>
      </c>
      <c r="Z75" s="156">
        <v>10</v>
      </c>
      <c r="AA75" s="161"/>
      <c r="AB75" s="161"/>
      <c r="AC75" s="161"/>
      <c r="AD75" s="161"/>
      <c r="AE75" s="161"/>
      <c r="AF75" s="161">
        <v>10</v>
      </c>
    </row>
    <row r="76" spans="1:32" s="60" customFormat="1" ht="12.75" customHeight="1" x14ac:dyDescent="0.2">
      <c r="B76" s="166" t="s">
        <v>181</v>
      </c>
      <c r="C76" s="70"/>
      <c r="D76" s="70"/>
      <c r="E76" s="157">
        <f t="shared" ref="E76:T76" si="24">E62+E74</f>
        <v>211.59689830792962</v>
      </c>
      <c r="F76" s="157">
        <f t="shared" si="24"/>
        <v>13</v>
      </c>
      <c r="G76" s="157">
        <f t="shared" si="24"/>
        <v>5</v>
      </c>
      <c r="H76" s="157">
        <f t="shared" si="24"/>
        <v>49</v>
      </c>
      <c r="I76" s="157">
        <f t="shared" si="24"/>
        <v>15</v>
      </c>
      <c r="J76" s="157">
        <f t="shared" si="24"/>
        <v>4</v>
      </c>
      <c r="K76" s="157">
        <f t="shared" si="24"/>
        <v>297.59689830792962</v>
      </c>
      <c r="L76" s="157">
        <f t="shared" si="24"/>
        <v>95</v>
      </c>
      <c r="M76" s="157">
        <f t="shared" si="24"/>
        <v>76</v>
      </c>
      <c r="N76" s="157">
        <f t="shared" si="24"/>
        <v>59.519379661585916</v>
      </c>
      <c r="O76" s="157">
        <f t="shared" si="24"/>
        <v>14.879844915396479</v>
      </c>
      <c r="P76" s="157">
        <f t="shared" si="24"/>
        <v>12</v>
      </c>
      <c r="Q76" s="157">
        <f t="shared" si="24"/>
        <v>26.879844915396482</v>
      </c>
      <c r="R76" s="157">
        <f t="shared" si="24"/>
        <v>12</v>
      </c>
      <c r="S76" s="157">
        <f t="shared" si="24"/>
        <v>3</v>
      </c>
      <c r="T76" s="157">
        <f t="shared" si="24"/>
        <v>2</v>
      </c>
      <c r="W76" s="156" t="s">
        <v>96</v>
      </c>
      <c r="X76" s="156">
        <v>46</v>
      </c>
      <c r="Y76" s="156">
        <v>1</v>
      </c>
      <c r="Z76" s="156"/>
      <c r="AA76" s="161"/>
      <c r="AB76" s="161"/>
      <c r="AC76" s="161"/>
      <c r="AD76" s="161"/>
      <c r="AE76" s="161"/>
      <c r="AF76" s="161">
        <v>0</v>
      </c>
    </row>
    <row r="77" spans="1:32" s="60" customFormat="1" ht="12.75" customHeight="1" x14ac:dyDescent="0.2">
      <c r="W77" s="156" t="s">
        <v>97</v>
      </c>
      <c r="X77" s="156">
        <v>57</v>
      </c>
      <c r="Y77" s="156">
        <v>2</v>
      </c>
      <c r="Z77" s="156"/>
      <c r="AA77" s="161"/>
      <c r="AB77" s="161"/>
      <c r="AC77" s="161"/>
      <c r="AD77" s="161"/>
      <c r="AE77" s="161"/>
      <c r="AF77" s="161">
        <v>0</v>
      </c>
    </row>
    <row r="78" spans="1:32" s="60" customFormat="1" ht="15.75" customHeight="1" x14ac:dyDescent="0.2">
      <c r="W78" s="156" t="s">
        <v>98</v>
      </c>
      <c r="X78" s="156">
        <v>25</v>
      </c>
      <c r="Y78" s="156">
        <v>2</v>
      </c>
      <c r="Z78" s="156"/>
      <c r="AA78" s="161"/>
      <c r="AB78" s="161"/>
      <c r="AC78" s="161"/>
      <c r="AD78" s="161"/>
      <c r="AE78" s="161"/>
      <c r="AF78" s="161">
        <v>0</v>
      </c>
    </row>
    <row r="79" spans="1:32" s="60" customFormat="1" ht="12.75" customHeight="1" x14ac:dyDescent="0.2">
      <c r="W79" s="156" t="s">
        <v>99</v>
      </c>
      <c r="X79" s="156">
        <v>32</v>
      </c>
      <c r="Y79" s="156">
        <v>2</v>
      </c>
      <c r="Z79" s="156">
        <v>8</v>
      </c>
      <c r="AA79" s="161"/>
      <c r="AB79" s="161"/>
      <c r="AC79" s="161"/>
      <c r="AD79" s="161"/>
      <c r="AE79" s="161"/>
      <c r="AF79" s="161">
        <v>8</v>
      </c>
    </row>
    <row r="80" spans="1:32" s="60" customFormat="1" ht="12.75" customHeight="1" thickBot="1" x14ac:dyDescent="0.25">
      <c r="C80" s="93" t="s">
        <v>182</v>
      </c>
      <c r="W80" s="156" t="s">
        <v>100</v>
      </c>
      <c r="X80" s="156">
        <v>46</v>
      </c>
      <c r="Y80" s="156">
        <v>2</v>
      </c>
      <c r="Z80" s="156"/>
      <c r="AA80" s="161"/>
      <c r="AB80" s="161"/>
      <c r="AC80" s="161"/>
      <c r="AD80" s="161"/>
      <c r="AE80" s="161"/>
      <c r="AF80" s="161">
        <v>0</v>
      </c>
    </row>
    <row r="81" spans="3:32" s="60" customFormat="1" ht="51" customHeight="1" thickBot="1" x14ac:dyDescent="0.25">
      <c r="F81" s="139" t="s">
        <v>183</v>
      </c>
      <c r="G81" s="144" t="s">
        <v>184</v>
      </c>
      <c r="H81" s="216" t="s">
        <v>171</v>
      </c>
      <c r="I81" s="217"/>
      <c r="J81" s="218"/>
      <c r="K81" s="212" t="s">
        <v>185</v>
      </c>
      <c r="L81" s="213"/>
      <c r="W81" s="156" t="s">
        <v>101</v>
      </c>
      <c r="X81" s="156">
        <v>32</v>
      </c>
      <c r="Y81" s="156">
        <v>2</v>
      </c>
      <c r="Z81" s="156"/>
      <c r="AA81" s="161"/>
      <c r="AB81" s="161"/>
      <c r="AC81" s="161"/>
      <c r="AD81" s="161"/>
      <c r="AE81" s="161"/>
      <c r="AF81" s="161">
        <v>0</v>
      </c>
    </row>
    <row r="82" spans="3:32" s="60" customFormat="1" ht="12.75" customHeight="1" thickBot="1" x14ac:dyDescent="0.25">
      <c r="F82" s="139"/>
      <c r="G82" s="140"/>
      <c r="H82" s="141" t="s">
        <v>178</v>
      </c>
      <c r="I82" s="141" t="s">
        <v>179</v>
      </c>
      <c r="J82" s="141" t="s">
        <v>180</v>
      </c>
      <c r="K82" s="214"/>
      <c r="L82" s="215"/>
      <c r="W82" s="156" t="s">
        <v>102</v>
      </c>
      <c r="X82" s="156">
        <v>57</v>
      </c>
      <c r="Y82" s="156">
        <v>2</v>
      </c>
      <c r="Z82" s="156"/>
      <c r="AA82" s="161"/>
      <c r="AB82" s="161"/>
      <c r="AC82" s="161"/>
      <c r="AD82" s="161"/>
      <c r="AE82" s="161"/>
      <c r="AF82" s="161">
        <v>0</v>
      </c>
    </row>
    <row r="83" spans="3:32" s="60" customFormat="1" ht="12.75" customHeight="1" thickBot="1" x14ac:dyDescent="0.25">
      <c r="C83" s="147" t="s">
        <v>186</v>
      </c>
      <c r="F83" s="142">
        <f>I48</f>
        <v>4</v>
      </c>
      <c r="G83" s="143">
        <v>1</v>
      </c>
      <c r="H83" s="94">
        <f>R76</f>
        <v>12</v>
      </c>
      <c r="I83" s="94">
        <f>S76</f>
        <v>3</v>
      </c>
      <c r="J83" s="94">
        <f>T76</f>
        <v>2</v>
      </c>
      <c r="K83" s="225">
        <f>((H83*Supuestos!$C$17)+(I83*Supuestos!$C$18)+(J83*Supuestos!$C$19))*(F83+G83)</f>
        <v>1750000</v>
      </c>
      <c r="L83" s="225"/>
      <c r="W83" s="156" t="s">
        <v>103</v>
      </c>
      <c r="X83" s="156">
        <v>60</v>
      </c>
      <c r="Y83" s="156">
        <v>2</v>
      </c>
      <c r="Z83" s="156">
        <v>15</v>
      </c>
      <c r="AA83" s="161">
        <v>2</v>
      </c>
      <c r="AB83" s="161">
        <v>1</v>
      </c>
      <c r="AC83" s="161"/>
      <c r="AD83" s="161"/>
      <c r="AE83" s="161"/>
      <c r="AF83" s="161">
        <v>18</v>
      </c>
    </row>
    <row r="84" spans="3:32" s="60" customFormat="1" ht="12.75" customHeight="1" thickBot="1" x14ac:dyDescent="0.25">
      <c r="W84" s="156" t="s">
        <v>104</v>
      </c>
      <c r="X84" s="156">
        <v>32</v>
      </c>
      <c r="Y84" s="156">
        <v>2</v>
      </c>
      <c r="Z84" s="156"/>
      <c r="AA84" s="161"/>
      <c r="AB84" s="161"/>
      <c r="AC84" s="161"/>
      <c r="AD84" s="161"/>
      <c r="AE84" s="161"/>
      <c r="AF84" s="161">
        <v>0</v>
      </c>
    </row>
    <row r="85" spans="3:32" ht="12.75" customHeight="1" thickBot="1" x14ac:dyDescent="0.3">
      <c r="F85" s="208" t="s">
        <v>183</v>
      </c>
      <c r="G85" s="209" t="s">
        <v>184</v>
      </c>
      <c r="H85" s="209" t="s">
        <v>187</v>
      </c>
      <c r="K85" s="210" t="s">
        <v>185</v>
      </c>
      <c r="L85" s="210"/>
      <c r="W85" s="156" t="s">
        <v>105</v>
      </c>
      <c r="X85" s="156">
        <v>36</v>
      </c>
      <c r="Y85" s="156">
        <v>2</v>
      </c>
      <c r="Z85" s="156"/>
      <c r="AA85" s="161"/>
      <c r="AB85" s="161"/>
      <c r="AC85" s="161"/>
      <c r="AD85" s="161"/>
      <c r="AE85" s="161"/>
      <c r="AF85" s="161">
        <v>0</v>
      </c>
    </row>
    <row r="86" spans="3:32" ht="12.75" customHeight="1" thickBot="1" x14ac:dyDescent="0.3">
      <c r="F86" s="208"/>
      <c r="G86" s="209"/>
      <c r="H86" s="209"/>
      <c r="K86" s="210"/>
      <c r="L86" s="210"/>
      <c r="W86" s="156" t="s">
        <v>106</v>
      </c>
      <c r="X86" s="156">
        <v>48</v>
      </c>
      <c r="Y86" s="156">
        <v>2</v>
      </c>
      <c r="Z86" s="156"/>
      <c r="AA86" s="161"/>
      <c r="AB86" s="161"/>
      <c r="AC86" s="161"/>
      <c r="AD86" s="161"/>
      <c r="AE86" s="161"/>
      <c r="AF86" s="161">
        <v>0</v>
      </c>
    </row>
    <row r="87" spans="3:32" ht="12.75" customHeight="1" thickBot="1" x14ac:dyDescent="0.3">
      <c r="C87" s="60" t="s">
        <v>188</v>
      </c>
      <c r="F87" s="142">
        <f>F83</f>
        <v>4</v>
      </c>
      <c r="G87" s="72">
        <f>G83</f>
        <v>1</v>
      </c>
      <c r="H87" s="112">
        <v>27</v>
      </c>
      <c r="K87" s="222">
        <f>(H87*Supuestos!$C$12)*(F87+G87)</f>
        <v>3375000</v>
      </c>
      <c r="L87" s="222"/>
      <c r="W87" s="156" t="s">
        <v>107</v>
      </c>
      <c r="X87" s="156">
        <v>26</v>
      </c>
      <c r="Y87" s="156">
        <v>2</v>
      </c>
      <c r="Z87" s="156"/>
      <c r="AA87" s="161"/>
      <c r="AB87" s="161"/>
      <c r="AC87" s="161"/>
      <c r="AD87" s="161"/>
      <c r="AE87" s="161"/>
      <c r="AF87" s="161">
        <v>0</v>
      </c>
    </row>
    <row r="88" spans="3:32" ht="12.75" customHeight="1" thickBot="1" x14ac:dyDescent="0.3">
      <c r="C88" s="60" t="s">
        <v>197</v>
      </c>
      <c r="F88" s="142">
        <f>F83</f>
        <v>4</v>
      </c>
      <c r="G88" s="72">
        <f>G83</f>
        <v>1</v>
      </c>
      <c r="H88" s="112">
        <v>0</v>
      </c>
      <c r="K88" s="222">
        <f>(H88*Supuestos!$C$13)*(F88+G88)</f>
        <v>0</v>
      </c>
      <c r="L88" s="222"/>
      <c r="W88" s="156" t="s">
        <v>108</v>
      </c>
      <c r="X88" s="156">
        <v>44</v>
      </c>
      <c r="Y88" s="156">
        <v>2</v>
      </c>
      <c r="Z88" s="156"/>
      <c r="AA88" s="161"/>
      <c r="AB88" s="161"/>
      <c r="AC88" s="161"/>
      <c r="AD88" s="161"/>
      <c r="AE88" s="161"/>
      <c r="AF88" s="161">
        <v>0</v>
      </c>
    </row>
    <row r="89" spans="3:32" ht="12.75" customHeight="1" thickBot="1" x14ac:dyDescent="0.3">
      <c r="C89" s="60" t="s">
        <v>139</v>
      </c>
      <c r="D89" s="101"/>
      <c r="E89" s="101"/>
      <c r="F89" s="142">
        <f>F83</f>
        <v>4</v>
      </c>
      <c r="G89" s="151">
        <f>G83</f>
        <v>1</v>
      </c>
      <c r="H89" s="94">
        <f>Q76</f>
        <v>26.879844915396482</v>
      </c>
      <c r="I89" s="101"/>
      <c r="J89" s="101"/>
      <c r="K89" s="223">
        <f>(H89*Supuestos!$C$15)*(F89+G89)</f>
        <v>2687984.4915396483</v>
      </c>
      <c r="L89" s="224"/>
      <c r="M89" s="101"/>
      <c r="N89" s="101"/>
      <c r="O89" s="89"/>
      <c r="P89" s="101"/>
      <c r="Q89" s="101"/>
      <c r="R89" s="101"/>
      <c r="S89" s="101"/>
      <c r="T89" s="101"/>
      <c r="U89" s="101"/>
      <c r="V89" s="101"/>
      <c r="W89" s="156" t="s">
        <v>109</v>
      </c>
      <c r="X89" s="156">
        <v>32</v>
      </c>
      <c r="Y89" s="156">
        <v>2</v>
      </c>
      <c r="Z89" s="156"/>
      <c r="AA89" s="161"/>
      <c r="AB89" s="161"/>
      <c r="AC89" s="161"/>
      <c r="AD89" s="161"/>
      <c r="AE89" s="161"/>
      <c r="AF89" s="161">
        <v>0</v>
      </c>
    </row>
    <row r="90" spans="3:32" ht="12.75" customHeight="1" thickBot="1" x14ac:dyDescent="0.3">
      <c r="C90" s="147" t="s">
        <v>189</v>
      </c>
      <c r="D90" s="101"/>
      <c r="E90" s="101"/>
      <c r="F90" s="101"/>
      <c r="G90" s="101"/>
      <c r="H90" s="101"/>
      <c r="I90" s="101"/>
      <c r="J90" s="101"/>
      <c r="K90" s="223">
        <f>SUM(K87:L89)</f>
        <v>6062984.4915396478</v>
      </c>
      <c r="L90" s="224"/>
      <c r="M90" s="101"/>
      <c r="N90" s="101"/>
      <c r="O90" s="89"/>
      <c r="P90" s="101"/>
      <c r="Q90" s="101"/>
      <c r="R90" s="101"/>
      <c r="S90" s="101"/>
      <c r="T90" s="101"/>
      <c r="U90" s="101"/>
      <c r="V90" s="101"/>
      <c r="W90" s="156" t="s">
        <v>110</v>
      </c>
      <c r="X90" s="156">
        <v>35</v>
      </c>
      <c r="Y90" s="156">
        <v>2</v>
      </c>
      <c r="Z90" s="156"/>
      <c r="AA90" s="161"/>
      <c r="AB90" s="161"/>
      <c r="AC90" s="161"/>
      <c r="AD90" s="161"/>
      <c r="AE90" s="161"/>
      <c r="AF90" s="161">
        <v>0</v>
      </c>
    </row>
    <row r="91" spans="3:32" ht="12.75" customHeight="1" thickBot="1" x14ac:dyDescent="0.3"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89"/>
      <c r="P91" s="101"/>
      <c r="Q91" s="101"/>
      <c r="R91" s="101"/>
      <c r="S91" s="101"/>
      <c r="T91" s="101"/>
      <c r="U91" s="101"/>
      <c r="V91" s="101"/>
      <c r="W91" s="156" t="s">
        <v>111</v>
      </c>
      <c r="X91" s="156">
        <v>32</v>
      </c>
      <c r="Y91" s="156">
        <v>3</v>
      </c>
      <c r="Z91" s="156"/>
      <c r="AA91" s="161"/>
      <c r="AB91" s="161"/>
      <c r="AC91" s="161"/>
      <c r="AD91" s="161"/>
      <c r="AE91" s="161"/>
      <c r="AF91" s="161">
        <v>0</v>
      </c>
    </row>
    <row r="92" spans="3:32" ht="12.75" customHeight="1" thickBot="1" x14ac:dyDescent="0.3">
      <c r="C92" s="60" t="s">
        <v>190</v>
      </c>
      <c r="D92" s="101"/>
      <c r="E92" s="101"/>
      <c r="F92" s="101"/>
      <c r="G92" s="101"/>
      <c r="H92" s="101"/>
      <c r="I92" s="101"/>
      <c r="J92" s="101"/>
      <c r="K92" s="219">
        <f>K76*Supuestos!$C$22</f>
        <v>2231976.7373094722</v>
      </c>
      <c r="L92" s="220"/>
      <c r="M92" s="101"/>
      <c r="N92" s="101"/>
      <c r="O92" s="89"/>
      <c r="P92" s="101"/>
      <c r="Q92" s="101"/>
      <c r="R92" s="101"/>
      <c r="S92" s="101"/>
      <c r="T92" s="101"/>
      <c r="U92" s="101"/>
      <c r="V92" s="101"/>
      <c r="W92" s="156" t="s">
        <v>112</v>
      </c>
      <c r="X92" s="156">
        <v>35</v>
      </c>
      <c r="Y92" s="156">
        <v>3</v>
      </c>
      <c r="Z92" s="156"/>
      <c r="AA92" s="161"/>
      <c r="AB92" s="161"/>
      <c r="AC92" s="161"/>
      <c r="AD92" s="161"/>
      <c r="AE92" s="161"/>
      <c r="AF92" s="161">
        <v>0</v>
      </c>
    </row>
    <row r="93" spans="3:32" ht="12.75" customHeight="1" thickBot="1" x14ac:dyDescent="0.3">
      <c r="C93" s="60" t="s">
        <v>191</v>
      </c>
      <c r="D93" s="101"/>
      <c r="E93" s="101"/>
      <c r="F93" s="101" t="s">
        <v>192</v>
      </c>
      <c r="G93" s="101"/>
      <c r="H93" s="145">
        <f>K76</f>
        <v>297.59689830792962</v>
      </c>
      <c r="I93" s="101"/>
      <c r="J93" s="101"/>
      <c r="K93" s="219">
        <f>H93*Supuestos!$C$24</f>
        <v>0</v>
      </c>
      <c r="L93" s="220"/>
      <c r="M93" s="101"/>
      <c r="N93" s="101"/>
      <c r="O93" s="89"/>
      <c r="P93" s="101"/>
      <c r="Q93" s="101"/>
      <c r="R93" s="101"/>
      <c r="S93" s="101"/>
      <c r="T93" s="101"/>
      <c r="U93" s="101"/>
      <c r="V93" s="101"/>
      <c r="W93" s="156" t="s">
        <v>113</v>
      </c>
      <c r="X93" s="156">
        <v>53</v>
      </c>
      <c r="Y93" s="156">
        <v>3</v>
      </c>
      <c r="Z93" s="156">
        <v>8</v>
      </c>
      <c r="AA93" s="161"/>
      <c r="AB93" s="161">
        <v>1</v>
      </c>
      <c r="AC93" s="161"/>
      <c r="AD93" s="161"/>
      <c r="AE93" s="161"/>
      <c r="AF93" s="161">
        <v>9</v>
      </c>
    </row>
    <row r="94" spans="3:32" ht="12.75" customHeight="1" thickBot="1" x14ac:dyDescent="0.3">
      <c r="C94" s="60" t="s">
        <v>193</v>
      </c>
      <c r="D94" s="101"/>
      <c r="E94" s="101"/>
      <c r="F94" s="101"/>
      <c r="G94" s="101"/>
      <c r="H94" s="101"/>
      <c r="I94" s="101"/>
      <c r="J94" s="101"/>
      <c r="K94" s="219">
        <f>(H89*Supuestos!$C$25)+(K76*Supuestos!$C$26)</f>
        <v>0</v>
      </c>
      <c r="L94" s="220"/>
      <c r="M94" s="149"/>
      <c r="N94" s="101"/>
      <c r="O94" s="89"/>
      <c r="P94" s="101"/>
      <c r="Q94" s="101"/>
      <c r="R94" s="101"/>
      <c r="S94" s="101"/>
      <c r="T94" s="101"/>
      <c r="U94" s="101"/>
      <c r="V94" s="101"/>
      <c r="W94" s="156" t="s">
        <v>114</v>
      </c>
      <c r="X94" s="156">
        <v>7</v>
      </c>
      <c r="Y94" s="156">
        <v>3</v>
      </c>
      <c r="Z94" s="156"/>
      <c r="AA94" s="161"/>
      <c r="AB94" s="161"/>
      <c r="AC94" s="161"/>
      <c r="AD94" s="161"/>
      <c r="AE94" s="161"/>
      <c r="AF94" s="161">
        <v>0</v>
      </c>
    </row>
    <row r="95" spans="3:32" ht="12.75" customHeight="1" thickBot="1" x14ac:dyDescent="0.3"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89"/>
      <c r="P95" s="101"/>
      <c r="Q95" s="101"/>
      <c r="R95" s="101"/>
      <c r="S95" s="101"/>
      <c r="T95" s="101"/>
      <c r="U95" s="101"/>
      <c r="V95" s="101"/>
      <c r="W95" s="156" t="s">
        <v>115</v>
      </c>
      <c r="X95" s="156">
        <v>57</v>
      </c>
      <c r="Y95" s="156">
        <v>3</v>
      </c>
      <c r="Z95" s="156"/>
      <c r="AA95" s="161"/>
      <c r="AB95" s="161"/>
      <c r="AC95" s="161"/>
      <c r="AD95" s="161"/>
      <c r="AE95" s="161"/>
      <c r="AF95" s="161">
        <v>0</v>
      </c>
    </row>
    <row r="96" spans="3:32" ht="12.75" customHeight="1" thickBot="1" x14ac:dyDescent="0.3">
      <c r="C96" s="60" t="s">
        <v>194</v>
      </c>
      <c r="D96" s="101"/>
      <c r="E96" s="101"/>
      <c r="F96" s="101"/>
      <c r="G96" s="101"/>
      <c r="H96" s="101"/>
      <c r="I96" s="101"/>
      <c r="J96" s="101"/>
      <c r="K96" s="219">
        <f>Supuestos!$C$16+Supuestos!$C$20</f>
        <v>200000</v>
      </c>
      <c r="L96" s="220"/>
      <c r="M96" s="101"/>
      <c r="N96" s="101"/>
      <c r="O96" s="89"/>
      <c r="P96" s="101"/>
      <c r="Q96" s="101"/>
      <c r="R96" s="101"/>
      <c r="S96" s="101"/>
      <c r="T96" s="101"/>
      <c r="U96" s="101"/>
      <c r="V96" s="101"/>
      <c r="W96" s="156" t="s">
        <v>116</v>
      </c>
      <c r="X96" s="156">
        <v>18</v>
      </c>
      <c r="Y96" s="156">
        <v>3</v>
      </c>
      <c r="Z96" s="156"/>
      <c r="AA96" s="161"/>
      <c r="AB96" s="161"/>
      <c r="AC96" s="161"/>
      <c r="AD96" s="161"/>
      <c r="AE96" s="161"/>
      <c r="AF96" s="161">
        <v>0</v>
      </c>
    </row>
    <row r="97" spans="3:32" ht="12.75" customHeight="1" x14ac:dyDescent="0.25"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89"/>
      <c r="P97" s="101"/>
      <c r="Q97" s="101"/>
      <c r="R97" s="101"/>
      <c r="S97" s="101"/>
      <c r="T97" s="101"/>
      <c r="U97" s="101"/>
      <c r="V97" s="101"/>
      <c r="W97" s="156" t="s">
        <v>117</v>
      </c>
      <c r="X97" s="156">
        <v>237</v>
      </c>
      <c r="Y97" s="156" t="s">
        <v>32</v>
      </c>
      <c r="Z97" s="156">
        <v>26</v>
      </c>
      <c r="AA97" s="161">
        <v>3</v>
      </c>
      <c r="AB97" s="161"/>
      <c r="AC97" s="161"/>
      <c r="AD97" s="161"/>
      <c r="AE97" s="161"/>
      <c r="AF97" s="161">
        <v>29</v>
      </c>
    </row>
    <row r="98" spans="3:32" ht="12.75" customHeight="1" x14ac:dyDescent="0.25">
      <c r="C98" s="60" t="s">
        <v>195</v>
      </c>
      <c r="D98" s="101"/>
      <c r="E98" s="101"/>
      <c r="F98" s="101"/>
      <c r="G98" s="101"/>
      <c r="H98" s="101"/>
      <c r="I98" s="101"/>
      <c r="J98" s="101"/>
      <c r="K98" s="221">
        <f>K83+K90+K92+K93+K94+K96</f>
        <v>10244961.22884912</v>
      </c>
      <c r="L98" s="221"/>
      <c r="M98" s="167"/>
      <c r="N98" s="167"/>
      <c r="O98" s="89"/>
      <c r="P98" s="101"/>
      <c r="Q98" s="101"/>
      <c r="R98" s="101"/>
      <c r="S98" s="101"/>
      <c r="T98" s="101"/>
      <c r="U98" s="101"/>
      <c r="V98" s="101"/>
      <c r="W98" s="156" t="s">
        <v>118</v>
      </c>
      <c r="X98" s="156">
        <v>251</v>
      </c>
      <c r="Y98" s="156" t="s">
        <v>32</v>
      </c>
      <c r="Z98" s="156"/>
      <c r="AA98" s="161"/>
      <c r="AB98" s="161"/>
      <c r="AC98" s="161"/>
      <c r="AD98" s="161"/>
      <c r="AE98" s="161"/>
      <c r="AF98" s="161">
        <v>0</v>
      </c>
    </row>
    <row r="99" spans="3:32" ht="12.75" customHeight="1" x14ac:dyDescent="0.25">
      <c r="D99" s="101"/>
      <c r="E99" s="101"/>
      <c r="F99" s="101"/>
      <c r="G99" s="101"/>
      <c r="H99" s="101"/>
      <c r="I99" s="101"/>
      <c r="J99" s="101"/>
      <c r="K99" s="211"/>
      <c r="L99" s="211"/>
      <c r="M99" s="167"/>
      <c r="N99" s="167"/>
      <c r="O99" s="89"/>
      <c r="P99" s="101"/>
      <c r="Q99" s="101"/>
      <c r="R99" s="101"/>
      <c r="S99" s="101"/>
      <c r="T99" s="101"/>
      <c r="U99" s="101"/>
      <c r="V99" s="101"/>
      <c r="W99" s="156" t="s">
        <v>119</v>
      </c>
      <c r="X99" s="156">
        <v>159</v>
      </c>
      <c r="Y99" s="156" t="s">
        <v>32</v>
      </c>
      <c r="Z99" s="156"/>
      <c r="AA99" s="161"/>
      <c r="AB99" s="161"/>
      <c r="AC99" s="161"/>
      <c r="AD99" s="161"/>
      <c r="AE99" s="161"/>
      <c r="AF99" s="161">
        <v>0</v>
      </c>
    </row>
    <row r="100" spans="3:32" ht="12.75" customHeight="1" x14ac:dyDescent="0.25"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89"/>
      <c r="P100" s="101"/>
      <c r="Q100" s="101"/>
      <c r="R100" s="101"/>
      <c r="S100" s="101"/>
      <c r="T100" s="101"/>
      <c r="U100" s="101"/>
      <c r="V100" s="101"/>
      <c r="W100" s="156" t="s">
        <v>120</v>
      </c>
      <c r="X100" s="156">
        <v>124</v>
      </c>
      <c r="Y100" s="156" t="s">
        <v>32</v>
      </c>
      <c r="Z100" s="156">
        <v>13</v>
      </c>
      <c r="AA100" s="161">
        <v>3</v>
      </c>
      <c r="AB100" s="161"/>
      <c r="AC100" s="161"/>
      <c r="AD100" s="161"/>
      <c r="AE100" s="161"/>
      <c r="AF100" s="161">
        <v>16</v>
      </c>
    </row>
    <row r="101" spans="3:32" ht="12.75" customHeight="1" x14ac:dyDescent="0.25"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89"/>
      <c r="P101" s="101"/>
      <c r="Q101" s="101"/>
      <c r="R101" s="101"/>
      <c r="S101" s="101"/>
      <c r="T101" s="101"/>
      <c r="U101" s="101"/>
      <c r="V101" s="101"/>
      <c r="W101" s="156" t="s">
        <v>121</v>
      </c>
      <c r="X101" s="156">
        <v>124</v>
      </c>
      <c r="Y101" s="156" t="s">
        <v>32</v>
      </c>
      <c r="Z101" s="156"/>
      <c r="AA101" s="161"/>
      <c r="AB101" s="161"/>
      <c r="AC101" s="161"/>
      <c r="AD101" s="161"/>
      <c r="AE101" s="161"/>
      <c r="AF101" s="161">
        <v>0</v>
      </c>
    </row>
    <row r="102" spans="3:32" ht="12.75" customHeight="1" x14ac:dyDescent="0.25">
      <c r="W102" s="156" t="s">
        <v>122</v>
      </c>
      <c r="X102" s="156">
        <v>56</v>
      </c>
      <c r="Y102" s="156" t="s">
        <v>32</v>
      </c>
      <c r="Z102" s="156"/>
      <c r="AA102" s="161"/>
      <c r="AB102" s="161"/>
      <c r="AC102" s="161"/>
      <c r="AD102" s="161"/>
      <c r="AE102" s="161"/>
      <c r="AF102" s="161">
        <v>0</v>
      </c>
    </row>
    <row r="103" spans="3:32" ht="12.75" customHeight="1" x14ac:dyDescent="0.25">
      <c r="W103" s="156" t="s">
        <v>123</v>
      </c>
      <c r="X103" s="156">
        <v>35</v>
      </c>
      <c r="Y103" s="156"/>
      <c r="Z103" s="156"/>
      <c r="AA103" s="161"/>
      <c r="AB103" s="161"/>
      <c r="AC103" s="161"/>
      <c r="AD103" s="161"/>
      <c r="AE103" s="161"/>
      <c r="AF103" s="161">
        <v>0</v>
      </c>
    </row>
    <row r="104" spans="3:32" ht="12.75" customHeight="1" x14ac:dyDescent="0.25">
      <c r="W104" s="156" t="s">
        <v>124</v>
      </c>
      <c r="X104" s="156">
        <v>50</v>
      </c>
      <c r="Y104" s="156"/>
      <c r="Z104" s="156"/>
      <c r="AA104" s="161"/>
      <c r="AB104" s="161"/>
      <c r="AC104" s="161"/>
      <c r="AD104" s="161"/>
      <c r="AE104" s="161"/>
      <c r="AF104" s="161">
        <v>0</v>
      </c>
    </row>
    <row r="105" spans="3:32" ht="12.75" customHeight="1" x14ac:dyDescent="0.25">
      <c r="W105" s="156" t="s">
        <v>125</v>
      </c>
      <c r="X105" s="156">
        <v>53</v>
      </c>
      <c r="Y105" s="156"/>
      <c r="Z105" s="156"/>
      <c r="AA105" s="161"/>
      <c r="AB105" s="161"/>
      <c r="AC105" s="161"/>
      <c r="AD105" s="161"/>
      <c r="AE105" s="161"/>
      <c r="AF105" s="161">
        <v>0</v>
      </c>
    </row>
    <row r="106" spans="3:32" ht="12.75" customHeight="1" x14ac:dyDescent="0.25">
      <c r="W106" s="156"/>
      <c r="X106" s="156"/>
      <c r="Y106" s="156"/>
      <c r="Z106" s="156"/>
      <c r="AA106" s="161"/>
      <c r="AB106" s="161"/>
      <c r="AC106" s="161"/>
      <c r="AD106" s="161"/>
      <c r="AE106" s="161"/>
      <c r="AF106" s="161"/>
    </row>
    <row r="107" spans="3:32" ht="12.75" customHeight="1" x14ac:dyDescent="0.25">
      <c r="W107" s="156" t="s">
        <v>9</v>
      </c>
      <c r="X107" s="156">
        <v>2990</v>
      </c>
      <c r="Y107" s="156">
        <v>60</v>
      </c>
      <c r="Z107" s="156">
        <v>115.59689830793</v>
      </c>
      <c r="AA107" s="161">
        <v>12</v>
      </c>
      <c r="AB107" s="161">
        <v>4</v>
      </c>
      <c r="AC107" s="161">
        <v>0</v>
      </c>
      <c r="AD107" s="161">
        <v>0</v>
      </c>
      <c r="AE107" s="161">
        <v>0</v>
      </c>
      <c r="AF107" s="161">
        <v>131.59689830792999</v>
      </c>
    </row>
    <row r="108" spans="3:32" ht="12.75" customHeight="1" x14ac:dyDescent="0.25">
      <c r="W108" s="156"/>
      <c r="X108" s="156"/>
      <c r="Y108" s="156"/>
      <c r="Z108" s="156"/>
      <c r="AA108" s="161"/>
      <c r="AB108" s="161"/>
      <c r="AC108" s="161"/>
      <c r="AD108" s="161"/>
      <c r="AE108" s="161"/>
      <c r="AF108" s="161"/>
    </row>
    <row r="109" spans="3:32" ht="12.75" customHeight="1" x14ac:dyDescent="0.25">
      <c r="W109" s="156" t="s">
        <v>126</v>
      </c>
      <c r="X109" s="156"/>
      <c r="Y109" s="156"/>
      <c r="Z109" s="156"/>
      <c r="AA109" s="161"/>
      <c r="AB109" s="161"/>
      <c r="AC109" s="161">
        <v>35</v>
      </c>
      <c r="AD109" s="161">
        <v>14</v>
      </c>
      <c r="AE109" s="161">
        <v>3</v>
      </c>
      <c r="AF109" s="161">
        <v>52</v>
      </c>
    </row>
    <row r="110" spans="3:32" ht="12.75" customHeight="1" x14ac:dyDescent="0.25">
      <c r="AA110" s="162"/>
      <c r="AB110" s="162"/>
      <c r="AC110" s="162"/>
      <c r="AD110" s="162"/>
      <c r="AE110" s="162"/>
    </row>
    <row r="111" spans="3:32" ht="12.75" customHeight="1" x14ac:dyDescent="0.25">
      <c r="AA111" s="162"/>
      <c r="AB111" s="162"/>
      <c r="AC111" s="162"/>
      <c r="AD111" s="162"/>
      <c r="AE111" s="162"/>
    </row>
    <row r="112" spans="3:32" ht="12.75" customHeight="1" x14ac:dyDescent="0.25">
      <c r="AA112" s="162"/>
      <c r="AB112" s="162"/>
      <c r="AC112" s="162"/>
      <c r="AD112" s="162"/>
      <c r="AE112" s="162"/>
    </row>
    <row r="113" spans="27:31" ht="12.75" customHeight="1" x14ac:dyDescent="0.25">
      <c r="AA113" s="162"/>
      <c r="AB113" s="162"/>
      <c r="AC113" s="162"/>
      <c r="AD113" s="162"/>
      <c r="AE113" s="162"/>
    </row>
    <row r="114" spans="27:31" ht="12.75" customHeight="1" x14ac:dyDescent="0.25">
      <c r="AA114" s="162"/>
      <c r="AB114" s="162"/>
      <c r="AC114" s="162"/>
      <c r="AD114" s="162"/>
      <c r="AE114" s="162"/>
    </row>
    <row r="115" spans="27:31" ht="12.75" customHeight="1" x14ac:dyDescent="0.25">
      <c r="AA115" s="162"/>
      <c r="AB115" s="162"/>
      <c r="AC115" s="162"/>
      <c r="AD115" s="162"/>
      <c r="AE115" s="162"/>
    </row>
    <row r="116" spans="27:31" ht="12.75" customHeight="1" x14ac:dyDescent="0.25">
      <c r="AA116" s="162"/>
      <c r="AB116" s="162"/>
      <c r="AC116" s="162"/>
      <c r="AD116" s="162"/>
      <c r="AE116" s="162"/>
    </row>
    <row r="117" spans="27:31" ht="12.75" customHeight="1" x14ac:dyDescent="0.25">
      <c r="AA117" s="162"/>
      <c r="AB117" s="162"/>
      <c r="AC117" s="162"/>
      <c r="AD117" s="162"/>
      <c r="AE117" s="162"/>
    </row>
    <row r="118" spans="27:31" ht="12.75" customHeight="1" x14ac:dyDescent="0.25">
      <c r="AA118" s="162"/>
      <c r="AB118" s="162"/>
      <c r="AC118" s="162"/>
      <c r="AD118" s="162"/>
      <c r="AE118" s="162"/>
    </row>
    <row r="119" spans="27:31" ht="12.75" customHeight="1" x14ac:dyDescent="0.25">
      <c r="AA119" s="162"/>
      <c r="AB119" s="162"/>
      <c r="AC119" s="162"/>
      <c r="AD119" s="162"/>
      <c r="AE119" s="162"/>
    </row>
    <row r="120" spans="27:31" ht="12.75" customHeight="1" x14ac:dyDescent="0.25">
      <c r="AA120" s="162"/>
      <c r="AB120" s="162"/>
      <c r="AC120" s="162"/>
      <c r="AD120" s="162"/>
      <c r="AE120" s="162"/>
    </row>
    <row r="121" spans="27:31" ht="12.75" customHeight="1" x14ac:dyDescent="0.25">
      <c r="AA121" s="162"/>
      <c r="AB121" s="162"/>
      <c r="AC121" s="162"/>
      <c r="AD121" s="162"/>
      <c r="AE121" s="162"/>
    </row>
    <row r="122" spans="27:31" ht="12.75" customHeight="1" x14ac:dyDescent="0.25">
      <c r="AA122" s="162"/>
      <c r="AB122" s="162"/>
      <c r="AC122" s="162"/>
      <c r="AD122" s="162"/>
      <c r="AE122" s="162"/>
    </row>
    <row r="123" spans="27:31" ht="12.75" customHeight="1" x14ac:dyDescent="0.25">
      <c r="AA123" s="162"/>
      <c r="AB123" s="162"/>
      <c r="AC123" s="162"/>
      <c r="AD123" s="162"/>
      <c r="AE123" s="162"/>
    </row>
    <row r="124" spans="27:31" ht="12.75" customHeight="1" x14ac:dyDescent="0.25">
      <c r="AA124" s="162"/>
      <c r="AB124" s="162"/>
      <c r="AC124" s="162"/>
      <c r="AD124" s="162"/>
      <c r="AE124" s="162"/>
    </row>
    <row r="125" spans="27:31" ht="12.75" customHeight="1" x14ac:dyDescent="0.25">
      <c r="AA125" s="162"/>
      <c r="AB125" s="162"/>
      <c r="AC125" s="162"/>
      <c r="AD125" s="162"/>
      <c r="AE125" s="162"/>
    </row>
    <row r="126" spans="27:31" ht="12.75" customHeight="1" x14ac:dyDescent="0.25">
      <c r="AA126" s="162"/>
      <c r="AB126" s="162"/>
      <c r="AC126" s="162"/>
      <c r="AD126" s="162"/>
      <c r="AE126" s="162"/>
    </row>
    <row r="127" spans="27:31" ht="12.75" customHeight="1" x14ac:dyDescent="0.25">
      <c r="AA127" s="162"/>
      <c r="AB127" s="162"/>
      <c r="AC127" s="162"/>
      <c r="AD127" s="162"/>
      <c r="AE127" s="162"/>
    </row>
    <row r="128" spans="27:31" ht="12.75" customHeight="1" x14ac:dyDescent="0.25">
      <c r="AA128" s="162"/>
      <c r="AB128" s="162"/>
      <c r="AC128" s="162"/>
      <c r="AD128" s="162"/>
      <c r="AE128" s="162"/>
    </row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</sheetData>
  <mergeCells count="23">
    <mergeCell ref="K99:L99"/>
    <mergeCell ref="K81:L82"/>
    <mergeCell ref="H81:J81"/>
    <mergeCell ref="K93:L93"/>
    <mergeCell ref="K94:L94"/>
    <mergeCell ref="K96:L96"/>
    <mergeCell ref="K98:L98"/>
    <mergeCell ref="K87:L87"/>
    <mergeCell ref="K88:L88"/>
    <mergeCell ref="K89:L89"/>
    <mergeCell ref="K90:L90"/>
    <mergeCell ref="K92:L92"/>
    <mergeCell ref="K83:L83"/>
    <mergeCell ref="F85:F86"/>
    <mergeCell ref="G85:G86"/>
    <mergeCell ref="H85:H86"/>
    <mergeCell ref="K85:L86"/>
    <mergeCell ref="Z3:AB3"/>
    <mergeCell ref="AC3:AE3"/>
    <mergeCell ref="AF3:AF4"/>
    <mergeCell ref="E50:G50"/>
    <mergeCell ref="H50:J50"/>
    <mergeCell ref="O50:P50"/>
  </mergeCells>
  <pageMargins left="0.15763888888888899" right="0.15763888888888899" top="0.15763888888888899" bottom="0.15763888888888899" header="0.51180555555555496" footer="0.51180555555555496"/>
  <pageSetup paperSize="9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zoomScaleNormal="100" workbookViewId="0"/>
  </sheetViews>
  <sheetFormatPr baseColWidth="10" defaultRowHeight="15" x14ac:dyDescent="0.25"/>
  <cols>
    <col min="1" max="1025" width="10.5703125"/>
  </cols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Muestra</vt:lpstr>
      <vt:lpstr>Supuestos</vt:lpstr>
      <vt:lpstr>Ruta 1</vt:lpstr>
      <vt:lpstr>Hoja1</vt:lpstr>
      <vt:lpstr>'Ruta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Chavez</dc:creator>
  <cp:lastModifiedBy>AP</cp:lastModifiedBy>
  <cp:revision>0</cp:revision>
  <cp:lastPrinted>2013-05-20T20:28:24Z</cp:lastPrinted>
  <dcterms:created xsi:type="dcterms:W3CDTF">2013-01-19T19:30:09Z</dcterms:created>
  <dcterms:modified xsi:type="dcterms:W3CDTF">2013-12-31T05:07:32Z</dcterms:modified>
</cp:coreProperties>
</file>